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comments/comment2.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shboard" sheetId="1" state="visible" r:id="rId1"/>
    <sheet name="Applications" sheetId="2" state="visible" r:id="rId2"/>
    <sheet name="How to use" sheetId="3" state="visible" r:id="rId3"/>
    <sheet name="Chart data" sheetId="4" state="hidden" r:id="rId4"/>
    <sheet name="Lists" sheetId="5" state="hidden" r:id="rId5"/>
  </sheets>
  <definedNames>
    <definedName name="_xlnm.Print_Area" localSheetId="0">'Dashboard'!$A$1:$Y$41</definedName>
    <definedName name="_xlnm._FilterDatabase" localSheetId="1" hidden="1">'Applications'!$A$7:$T$407</definedName>
    <definedName name="_xlnm.Print_Area" localSheetId="1">'Applications'!$A$1:$T$38</definedName>
    <definedName name="_xlnm.Print_Area" localSheetId="2">'How to use'!$A$1:$C$25</definedName>
  </definedNames>
  <calcPr calcId="124519" fullCalcOnLoad="1"/>
</workbook>
</file>

<file path=xl/styles.xml><?xml version="1.0" encoding="utf-8"?>
<styleSheet xmlns="http://schemas.openxmlformats.org/spreadsheetml/2006/main">
  <numFmts count="4">
    <numFmt numFmtId="164" formatCode="dd mmm yyyy"/>
    <numFmt numFmtId="165" formatCode="yyyy-mm-dd"/>
    <numFmt numFmtId="166" formatCode="mmm yy"/>
    <numFmt numFmtId="167" formatCode="dd mmm"/>
  </numFmts>
  <fonts count="31">
    <font>
      <name val="Calibri"/>
      <family val="2"/>
      <color theme="1"/>
      <sz val="11"/>
      <scheme val="minor"/>
    </font>
    <font>
      <name val="Calibri"/>
      <b val="1"/>
      <color rgb="00FFFFFF"/>
      <sz val="10.5"/>
    </font>
    <font>
      <name val="Calibri"/>
      <color rgb="003B4C63"/>
      <sz val="11"/>
    </font>
    <font>
      <name val="Calibri"/>
      <color rgb="0064748B"/>
      <sz val="11"/>
    </font>
    <font>
      <name val="Calibri"/>
      <b val="1"/>
      <color rgb="001747B8"/>
      <sz val="24"/>
    </font>
    <font>
      <name val="Calibri"/>
      <b val="1"/>
      <color rgb="001747B8"/>
      <sz val="9"/>
    </font>
    <font>
      <name val="Calibri"/>
      <b val="1"/>
      <color rgb="000B1F3A"/>
      <sz val="12.5"/>
    </font>
    <font>
      <name val="Calibri"/>
      <b val="1"/>
      <color rgb="0064748B"/>
      <sz val="9"/>
    </font>
    <font>
      <name val="Calibri"/>
      <b val="1"/>
      <color rgb="000B1F3A"/>
      <sz val="11"/>
    </font>
    <font>
      <name val="Calibri"/>
      <color rgb="0064748B"/>
      <sz val="10.5"/>
    </font>
    <font>
      <name val="Calibri"/>
      <i val="1"/>
      <color rgb="001747B8"/>
      <sz val="10.5"/>
    </font>
    <font>
      <name val="Calibri"/>
      <b val="1"/>
      <color rgb="001D5DE8"/>
      <sz val="11"/>
      <u val="single"/>
    </font>
    <font>
      <name val="Calibri"/>
      <b val="1"/>
      <color rgb="00FFFFFF"/>
      <sz val="17"/>
    </font>
    <font>
      <name val="Calibri"/>
      <color rgb="00AFC4E4"/>
      <sz val="10"/>
    </font>
    <font>
      <name val="Calibri"/>
      <b val="1"/>
      <color rgb="001747B8"/>
      <sz val="10.5"/>
      <u val="single"/>
    </font>
    <font>
      <name val="Calibri"/>
      <i val="1"/>
      <color rgb="0064748B"/>
      <sz val="10"/>
    </font>
    <font>
      <name val="Calibri"/>
      <b val="1"/>
      <color rgb="00FFFFFF"/>
      <sz val="20"/>
    </font>
    <font>
      <name val="Calibri"/>
      <b val="1"/>
      <color rgb="00AFC4E4"/>
      <sz val="10.5"/>
    </font>
    <font>
      <name val="Calibri"/>
      <b val="1"/>
      <color rgb="003B4C63"/>
      <sz val="10.5"/>
    </font>
    <font>
      <name val="Calibri"/>
      <b val="1"/>
      <color rgb="001747B8"/>
      <sz val="10.5"/>
    </font>
    <font>
      <name val="Calibri"/>
      <b val="1"/>
      <color rgb="008A6516"/>
      <sz val="10.5"/>
    </font>
    <font>
      <name val="Calibri"/>
      <b val="1"/>
      <color rgb="001B6B3A"/>
      <sz val="10.5"/>
    </font>
    <font>
      <name val="Calibri"/>
      <b val="1"/>
      <color rgb="0014572D"/>
      <sz val="10.5"/>
    </font>
    <font>
      <name val="Calibri"/>
      <b val="1"/>
      <color rgb="000F4A25"/>
      <sz val="10.5"/>
    </font>
    <font>
      <name val="Calibri"/>
      <b val="1"/>
      <color rgb="009B2C2C"/>
      <sz val="10.5"/>
    </font>
    <font>
      <name val="Calibri"/>
      <b val="1"/>
      <color rgb="006B4E8F"/>
      <sz val="10.5"/>
    </font>
    <font>
      <name val="Calibri"/>
      <b val="1"/>
      <color rgb="0064748B"/>
      <sz val="10.5"/>
    </font>
    <font>
      <name val="Calibri"/>
      <b val="1"/>
      <color rgb="000B1F3A"/>
      <sz val="10.5"/>
    </font>
    <font>
      <name val="Calibri"/>
      <color rgb="003B4C63"/>
      <sz val="10.5"/>
    </font>
    <font>
      <name val="Calibri"/>
      <b val="1"/>
      <color rgb="000B1F3A"/>
      <sz val="15"/>
    </font>
    <font>
      <name val="Calibri"/>
      <color rgb="0064748B"/>
      <sz val="10"/>
    </font>
  </fonts>
  <fills count="15">
    <fill>
      <patternFill/>
    </fill>
    <fill>
      <patternFill patternType="gray125"/>
    </fill>
    <fill>
      <patternFill patternType="solid">
        <fgColor rgb="000B1F3A"/>
      </patternFill>
    </fill>
    <fill>
      <patternFill patternType="solid">
        <fgColor rgb="00F7F9FC"/>
      </patternFill>
    </fill>
    <fill>
      <patternFill patternType="solid">
        <fgColor rgb="00EAF0FE"/>
      </patternFill>
    </fill>
    <fill>
      <patternFill patternType="solid">
        <fgColor rgb="00EEF1F6"/>
      </patternFill>
    </fill>
    <fill>
      <patternFill patternType="solid">
        <fgColor rgb="00E8EEFB"/>
      </patternFill>
    </fill>
    <fill>
      <patternFill patternType="solid">
        <fgColor rgb="00E3ECFD"/>
      </patternFill>
    </fill>
    <fill>
      <patternFill patternType="solid">
        <fgColor rgb="00FFF3DC"/>
      </patternFill>
    </fill>
    <fill>
      <patternFill patternType="solid">
        <fgColor rgb="00E6F5EC"/>
      </patternFill>
    </fill>
    <fill>
      <patternFill patternType="solid">
        <fgColor rgb="00DDF0E5"/>
      </patternFill>
    </fill>
    <fill>
      <patternFill patternType="solid">
        <fgColor rgb="00D8F0DE"/>
      </patternFill>
    </fill>
    <fill>
      <patternFill patternType="solid">
        <fgColor rgb="00FBE9E9"/>
      </patternFill>
    </fill>
    <fill>
      <patternFill patternType="solid">
        <fgColor rgb="00F3EFF7"/>
      </patternFill>
    </fill>
    <fill>
      <patternFill patternType="solid">
        <fgColor rgb="00F1F3F6"/>
      </patternFill>
    </fill>
  </fills>
  <borders count="6">
    <border>
      <left/>
      <right/>
      <top/>
      <bottom/>
      <diagonal/>
    </border>
    <border>
      <bottom style="thin">
        <color rgb="000B1F3A"/>
      </bottom>
    </border>
    <border>
      <left style="thin">
        <color rgb="00DCE4F0"/>
      </left>
      <right style="thin">
        <color rgb="00DCE4F0"/>
      </right>
      <bottom style="thin">
        <color rgb="00DCE4F0"/>
      </bottom>
    </border>
    <border/>
    <border>
      <bottom style="thin">
        <color rgb="00DCE4F0"/>
      </bottom>
    </border>
    <border>
      <top style="thin">
        <color rgb="0064748B"/>
      </top>
    </border>
  </borders>
  <cellStyleXfs count="19">
    <xf numFmtId="0" fontId="0" fillId="0" borderId="0"/>
    <xf numFmtId="0" fontId="1" fillId="2" borderId="1" applyAlignment="1">
      <alignment horizontal="left" vertical="center" wrapText="1" indent="1"/>
    </xf>
    <xf numFmtId="0" fontId="2" fillId="0" borderId="2" applyAlignment="1">
      <alignment horizontal="left" vertical="center" indent="1"/>
    </xf>
    <xf numFmtId="1" fontId="3" fillId="0" borderId="2" applyAlignment="1">
      <alignment horizontal="center" vertical="center"/>
    </xf>
    <xf numFmtId="164" fontId="2" fillId="0" borderId="2" applyAlignment="1">
      <alignment horizontal="center" vertical="center"/>
    </xf>
    <xf numFmtId="3" fontId="2" fillId="0" borderId="2" applyAlignment="1">
      <alignment horizontal="right" vertical="center" indent="1"/>
    </xf>
    <xf numFmtId="1" fontId="3" fillId="3" borderId="2" applyAlignment="1">
      <alignment horizontal="center" vertical="center"/>
    </xf>
    <xf numFmtId="0" fontId="2" fillId="0" borderId="2" applyAlignment="1">
      <alignment horizontal="center" vertical="center"/>
    </xf>
    <xf numFmtId="0" fontId="4" fillId="4" borderId="3" applyAlignment="1">
      <alignment horizontal="center" vertical="center"/>
    </xf>
    <xf numFmtId="0" fontId="5" fillId="4" borderId="3" applyAlignment="1">
      <alignment horizontal="center" vertical="center" wrapText="1"/>
    </xf>
    <xf numFmtId="0" fontId="6" fillId="0" borderId="3" applyAlignment="1">
      <alignment vertical="center"/>
    </xf>
    <xf numFmtId="0" fontId="7" fillId="0" borderId="4" applyAlignment="1">
      <alignment horizontal="left" vertical="center" indent="1"/>
    </xf>
    <xf numFmtId="0" fontId="2" fillId="0" borderId="3" applyAlignment="1">
      <alignment horizontal="left" vertical="center" indent="1"/>
    </xf>
    <xf numFmtId="0" fontId="8" fillId="0" borderId="3" applyAlignment="1">
      <alignment horizontal="center" vertical="center"/>
    </xf>
    <xf numFmtId="9" fontId="9" fillId="0" borderId="3" applyAlignment="1">
      <alignment horizontal="center" vertical="center"/>
    </xf>
    <xf numFmtId="0" fontId="10" fillId="4" borderId="3" applyAlignment="1">
      <alignment horizontal="left" vertical="center" indent="1"/>
    </xf>
    <xf numFmtId="0" fontId="11" fillId="4" borderId="3" applyAlignment="1">
      <alignment horizontal="left" vertical="center" indent="1"/>
    </xf>
    <xf numFmtId="0" fontId="8" fillId="0" borderId="3" applyAlignment="1">
      <alignment vertical="top" indent="1"/>
    </xf>
    <xf numFmtId="0" fontId="2" fillId="0" borderId="3" applyAlignment="1">
      <alignment vertical="top" wrapText="1" indent="1"/>
    </xf>
  </cellStyleXfs>
  <cellXfs count="57">
    <xf numFmtId="0" fontId="0" fillId="0" borderId="0" pivotButton="0" quotePrefix="0" xfId="0"/>
    <xf numFmtId="0" fontId="0" fillId="2" borderId="0" pivotButton="0" quotePrefix="0" xfId="0"/>
    <xf numFmtId="0" fontId="16" fillId="2" borderId="0" applyAlignment="1" pivotButton="0" quotePrefix="0" xfId="0">
      <alignment vertical="center"/>
    </xf>
    <xf numFmtId="0" fontId="17" fillId="2" borderId="0" applyAlignment="1" pivotButton="0" quotePrefix="0" xfId="0">
      <alignment horizontal="right" vertical="center"/>
    </xf>
    <xf numFmtId="0" fontId="13" fillId="2" borderId="0" applyAlignment="1" pivotButton="0" quotePrefix="0" xfId="0">
      <alignment vertical="center"/>
    </xf>
    <xf numFmtId="1" fontId="4" fillId="4" borderId="3" applyAlignment="1" pivotButton="0" quotePrefix="0" xfId="8">
      <alignment horizontal="center" vertical="center"/>
    </xf>
    <xf numFmtId="0" fontId="0" fillId="4" borderId="0" pivotButton="0" quotePrefix="0" xfId="0"/>
    <xf numFmtId="9" fontId="4" fillId="4" borderId="3" applyAlignment="1" pivotButton="0" quotePrefix="0" xfId="8">
      <alignment horizontal="center" vertical="center"/>
    </xf>
    <xf numFmtId="0" fontId="5" fillId="4" borderId="3" applyAlignment="1" pivotButton="0" quotePrefix="0" xfId="9">
      <alignment horizontal="center" vertical="center" wrapText="1"/>
    </xf>
    <xf numFmtId="0" fontId="6" fillId="0" borderId="3" applyAlignment="1" pivotButton="0" quotePrefix="0" xfId="10">
      <alignment vertical="center"/>
    </xf>
    <xf numFmtId="0" fontId="7" fillId="0" borderId="4" applyAlignment="1" pivotButton="0" quotePrefix="0" xfId="11">
      <alignment horizontal="left" vertical="center" indent="1"/>
    </xf>
    <xf numFmtId="0" fontId="7" fillId="0" borderId="4" applyAlignment="1" pivotButton="0" quotePrefix="0" xfId="11">
      <alignment horizontal="center" vertical="center"/>
    </xf>
    <xf numFmtId="0" fontId="18" fillId="5" borderId="3" applyAlignment="1" pivotButton="0" quotePrefix="0" xfId="12">
      <alignment horizontal="left" vertical="center" indent="1"/>
    </xf>
    <xf numFmtId="0" fontId="0" fillId="5" borderId="0" pivotButton="0" quotePrefix="0" xfId="0"/>
    <xf numFmtId="0" fontId="8" fillId="0" borderId="3" applyAlignment="1" pivotButton="0" quotePrefix="0" xfId="13">
      <alignment horizontal="center" vertical="center"/>
    </xf>
    <xf numFmtId="9" fontId="9" fillId="0" borderId="3" applyAlignment="1" pivotButton="0" quotePrefix="0" xfId="14">
      <alignment horizontal="center" vertical="center"/>
    </xf>
    <xf numFmtId="0" fontId="28" fillId="0" borderId="3" applyAlignment="1" pivotButton="0" quotePrefix="0" xfId="12">
      <alignment horizontal="left" vertical="center" indent="1"/>
    </xf>
    <xf numFmtId="167" fontId="8" fillId="0" borderId="3" applyAlignment="1" pivotButton="0" quotePrefix="0" xfId="13">
      <alignment horizontal="center" vertical="center"/>
    </xf>
    <xf numFmtId="0" fontId="19" fillId="6" borderId="3" applyAlignment="1" pivotButton="0" quotePrefix="0" xfId="12">
      <alignment horizontal="left" vertical="center" indent="1"/>
    </xf>
    <xf numFmtId="0" fontId="0" fillId="6" borderId="0" pivotButton="0" quotePrefix="0" xfId="0"/>
    <xf numFmtId="0" fontId="19" fillId="7" borderId="3" applyAlignment="1" pivotButton="0" quotePrefix="0" xfId="12">
      <alignment horizontal="left" vertical="center" indent="1"/>
    </xf>
    <xf numFmtId="0" fontId="0" fillId="7" borderId="0" pivotButton="0" quotePrefix="0" xfId="0"/>
    <xf numFmtId="0" fontId="20" fillId="8" borderId="3" applyAlignment="1" pivotButton="0" quotePrefix="0" xfId="12">
      <alignment horizontal="left" vertical="center" indent="1"/>
    </xf>
    <xf numFmtId="0" fontId="0" fillId="8" borderId="0" pivotButton="0" quotePrefix="0" xfId="0"/>
    <xf numFmtId="0" fontId="21" fillId="9" borderId="3" applyAlignment="1" pivotButton="0" quotePrefix="0" xfId="12">
      <alignment horizontal="left" vertical="center" indent="1"/>
    </xf>
    <xf numFmtId="0" fontId="0" fillId="9" borderId="0" pivotButton="0" quotePrefix="0" xfId="0"/>
    <xf numFmtId="0" fontId="22" fillId="10" borderId="3" applyAlignment="1" pivotButton="0" quotePrefix="0" xfId="12">
      <alignment horizontal="left" vertical="center" indent="1"/>
    </xf>
    <xf numFmtId="0" fontId="0" fillId="10" borderId="0" pivotButton="0" quotePrefix="0" xfId="0"/>
    <xf numFmtId="0" fontId="23" fillId="11" borderId="3" applyAlignment="1" pivotButton="0" quotePrefix="0" xfId="12">
      <alignment horizontal="left" vertical="center" indent="1"/>
    </xf>
    <xf numFmtId="0" fontId="0" fillId="11" borderId="0" pivotButton="0" quotePrefix="0" xfId="0"/>
    <xf numFmtId="0" fontId="24" fillId="12" borderId="3" applyAlignment="1" pivotButton="0" quotePrefix="0" xfId="12">
      <alignment horizontal="left" vertical="center" indent="1"/>
    </xf>
    <xf numFmtId="0" fontId="0" fillId="12" borderId="0" pivotButton="0" quotePrefix="0" xfId="0"/>
    <xf numFmtId="0" fontId="25" fillId="13" borderId="3" applyAlignment="1" pivotButton="0" quotePrefix="0" xfId="12">
      <alignment horizontal="left" vertical="center" indent="1"/>
    </xf>
    <xf numFmtId="0" fontId="0" fillId="13" borderId="0" pivotButton="0" quotePrefix="0" xfId="0"/>
    <xf numFmtId="0" fontId="26" fillId="14" borderId="3" applyAlignment="1" pivotButton="0" quotePrefix="0" xfId="12">
      <alignment horizontal="left" vertical="center" indent="1"/>
    </xf>
    <xf numFmtId="0" fontId="0" fillId="14" borderId="0" pivotButton="0" quotePrefix="0" xfId="0"/>
    <xf numFmtId="0" fontId="27" fillId="0" borderId="5" applyAlignment="1" pivotButton="0" quotePrefix="0" xfId="12">
      <alignment horizontal="left" vertical="center" indent="1"/>
    </xf>
    <xf numFmtId="0" fontId="0" fillId="0" borderId="5" pivotButton="0" quotePrefix="0" xfId="0"/>
    <xf numFmtId="0" fontId="8" fillId="0" borderId="5" applyAlignment="1" pivotButton="0" quotePrefix="0" xfId="13">
      <alignment horizontal="center" vertical="center"/>
    </xf>
    <xf numFmtId="0" fontId="10" fillId="4" borderId="3" applyAlignment="1" pivotButton="0" quotePrefix="0" xfId="15">
      <alignment horizontal="left" vertical="center" indent="1"/>
    </xf>
    <xf numFmtId="0" fontId="11" fillId="4" borderId="3" applyAlignment="1" pivotButton="0" quotePrefix="0" xfId="16">
      <alignment horizontal="left" vertical="center" indent="1"/>
    </xf>
    <xf numFmtId="0" fontId="12" fillId="2" borderId="0" applyAlignment="1" pivotButton="0" quotePrefix="0" xfId="0">
      <alignment vertical="center"/>
    </xf>
    <xf numFmtId="0" fontId="14" fillId="4" borderId="0" applyAlignment="1" pivotButton="0" quotePrefix="0" xfId="0">
      <alignment horizontal="center" vertical="center"/>
    </xf>
    <xf numFmtId="0" fontId="1" fillId="2" borderId="1" applyAlignment="1" pivotButton="0" quotePrefix="0" xfId="1">
      <alignment horizontal="left" vertical="center" wrapText="1" indent="1"/>
    </xf>
    <xf numFmtId="1" fontId="3" fillId="0" borderId="2" applyAlignment="1" pivotButton="0" quotePrefix="0" xfId="3">
      <alignment horizontal="center" vertical="center"/>
    </xf>
    <xf numFmtId="0" fontId="2" fillId="0" borderId="2" applyAlignment="1" pivotButton="0" quotePrefix="0" xfId="2">
      <alignment horizontal="left" vertical="center" indent="1"/>
    </xf>
    <xf numFmtId="164" fontId="2" fillId="0" borderId="2" applyAlignment="1" pivotButton="0" quotePrefix="0" xfId="4">
      <alignment horizontal="center" vertical="center"/>
    </xf>
    <xf numFmtId="1" fontId="3" fillId="3" borderId="2" applyAlignment="1" pivotButton="0" quotePrefix="0" xfId="6">
      <alignment horizontal="center" vertical="center"/>
    </xf>
    <xf numFmtId="3" fontId="2" fillId="0" borderId="2" applyAlignment="1" pivotButton="0" quotePrefix="0" xfId="5">
      <alignment horizontal="right" vertical="center" indent="1"/>
    </xf>
    <xf numFmtId="0" fontId="8" fillId="0" borderId="3" applyAlignment="1" pivotButton="0" quotePrefix="0" xfId="17">
      <alignment vertical="top" indent="1"/>
    </xf>
    <xf numFmtId="0" fontId="2" fillId="0" borderId="3" applyAlignment="1" pivotButton="0" quotePrefix="0" xfId="18">
      <alignment vertical="top" wrapText="1" indent="1"/>
    </xf>
    <xf numFmtId="0" fontId="15" fillId="0" borderId="0" pivotButton="0" quotePrefix="0" xfId="0"/>
    <xf numFmtId="166" fontId="0" fillId="0" borderId="0" pivotButton="0" quotePrefix="0" xfId="0"/>
    <xf numFmtId="0" fontId="29" fillId="0" borderId="0" pivotButton="0" quotePrefix="0" xfId="0"/>
    <xf numFmtId="0" fontId="30" fillId="0" borderId="0" pivotButton="0" quotePrefix="0" xfId="0"/>
    <xf numFmtId="0" fontId="1" fillId="2" borderId="0" applyAlignment="1" pivotButton="0" quotePrefix="0" xfId="0">
      <alignment horizontal="left" vertical="center" indent="1"/>
    </xf>
    <xf numFmtId="0" fontId="2" fillId="0" borderId="0" applyAlignment="1" pivotButton="0" quotePrefix="0" xfId="0">
      <alignment vertical="center" indent="1"/>
    </xf>
  </cellXfs>
  <cellStyles count="19">
    <cellStyle name="Normal" xfId="0" builtinId="0" hidden="0"/>
    <cellStyle name="t-hdr" xfId="1" hidden="0"/>
    <cellStyle name="t-cell" xfId="2" hidden="0"/>
    <cellStyle name="t-num" xfId="3" hidden="0"/>
    <cellStyle name="t-date" xfId="4" hidden="0"/>
    <cellStyle name="t-money" xfId="5" hidden="0"/>
    <cellStyle name="t-calc" xfId="6" hidden="0"/>
    <cellStyle name="t-img" xfId="7" hidden="0"/>
    <cellStyle name="kpi-v" xfId="8" hidden="0"/>
    <cellStyle name="kpi-l" xfId="9" hidden="0"/>
    <cellStyle name="sect" xfId="10" hidden="0"/>
    <cellStyle name="p-hdr" xfId="11" hidden="0"/>
    <cellStyle name="p-row" xfId="12" hidden="0"/>
    <cellStyle name="p-num" xfId="13" hidden="0"/>
    <cellStyle name="p-pct" xfId="14" hidden="0"/>
    <cellStyle name="nudge" xfId="15" hidden="0"/>
    <cellStyle name="link" xfId="16" hidden="0"/>
    <cellStyle name="h-head" xfId="17" hidden="0"/>
    <cellStyle name="h-body" xfId="18" hidden="0"/>
  </cellStyles>
  <dxfs count="16">
    <dxf>
      <font>
        <name val="Calibri"/>
        <b val="1"/>
        <color rgb="009B2C2C"/>
        <sz val="24"/>
      </font>
      <fill>
        <patternFill patternType="solid">
          <fgColor rgb="00FBE1E1"/>
        </patternFill>
      </fill>
    </dxf>
    <dxf>
      <font>
        <name val="Calibri"/>
        <b val="1"/>
        <color rgb="009B2C2C"/>
        <sz val="11"/>
      </font>
    </dxf>
    <dxf>
      <font>
        <name val="Calibri"/>
        <b val="1"/>
        <color rgb="003B4C63"/>
        <sz val="11"/>
      </font>
      <fill>
        <patternFill patternType="solid">
          <fgColor rgb="00EEF1F6"/>
        </patternFill>
      </fill>
    </dxf>
    <dxf>
      <font>
        <name val="Calibri"/>
        <b val="1"/>
        <color rgb="001747B8"/>
        <sz val="11"/>
      </font>
      <fill>
        <patternFill patternType="solid">
          <fgColor rgb="00E8EEFB"/>
        </patternFill>
      </fill>
    </dxf>
    <dxf>
      <font>
        <name val="Calibri"/>
        <b val="1"/>
        <color rgb="001747B8"/>
        <sz val="11"/>
      </font>
      <fill>
        <patternFill patternType="solid">
          <fgColor rgb="00E3ECFD"/>
        </patternFill>
      </fill>
    </dxf>
    <dxf>
      <font>
        <name val="Calibri"/>
        <b val="1"/>
        <color rgb="008A6516"/>
        <sz val="11"/>
      </font>
      <fill>
        <patternFill patternType="solid">
          <fgColor rgb="00FFF3DC"/>
        </patternFill>
      </fill>
    </dxf>
    <dxf>
      <font>
        <name val="Calibri"/>
        <b val="1"/>
        <color rgb="001B6B3A"/>
        <sz val="11"/>
      </font>
      <fill>
        <patternFill patternType="solid">
          <fgColor rgb="00E6F5EC"/>
        </patternFill>
      </fill>
    </dxf>
    <dxf>
      <font>
        <name val="Calibri"/>
        <b val="1"/>
        <color rgb="0014572D"/>
        <sz val="11"/>
      </font>
      <fill>
        <patternFill patternType="solid">
          <fgColor rgb="00DDF0E5"/>
        </patternFill>
      </fill>
    </dxf>
    <dxf>
      <font>
        <name val="Calibri"/>
        <b val="1"/>
        <color rgb="000F4A25"/>
        <sz val="11"/>
      </font>
      <fill>
        <patternFill patternType="solid">
          <fgColor rgb="00D8F0DE"/>
        </patternFill>
      </fill>
    </dxf>
    <dxf>
      <font>
        <name val="Calibri"/>
        <b val="1"/>
        <color rgb="009B2C2C"/>
        <sz val="11"/>
      </font>
      <fill>
        <patternFill patternType="solid">
          <fgColor rgb="00FBE9E9"/>
        </patternFill>
      </fill>
    </dxf>
    <dxf>
      <font>
        <name val="Calibri"/>
        <b val="1"/>
        <color rgb="006B4E8F"/>
        <sz val="11"/>
      </font>
      <fill>
        <patternFill patternType="solid">
          <fgColor rgb="00F3EFF7"/>
        </patternFill>
      </fill>
    </dxf>
    <dxf>
      <font>
        <name val="Calibri"/>
        <b val="1"/>
        <color rgb="0064748B"/>
        <sz val="11"/>
      </font>
      <fill>
        <patternFill patternType="solid">
          <fgColor rgb="00F1F3F6"/>
        </patternFill>
      </fill>
    </dxf>
    <dxf>
      <font>
        <name val="Calibri"/>
        <b val="1"/>
        <color rgb="009B2C2C"/>
        <sz val="11"/>
      </font>
      <fill>
        <patternFill patternType="solid">
          <fgColor rgb="00FBE1E1"/>
        </patternFill>
      </fill>
    </dxf>
    <dxf>
      <font>
        <name val="Calibri"/>
        <b val="1"/>
        <color rgb="008A6516"/>
        <sz val="11"/>
      </font>
      <fill>
        <patternFill patternType="solid">
          <fgColor rgb="00FFF0D4"/>
        </patternFill>
      </fill>
    </dxf>
    <dxf>
      <font>
        <name val="Calibri"/>
        <color rgb="009DAABC"/>
        <sz val="11"/>
      </font>
    </dxf>
    <dxf>
      <fill>
        <patternFill patternType="solid">
          <fgColor rgb="00FAFCFF"/>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worksheets/sheet1.xml" Id="rId1" /><Relationship Type="http://schemas.openxmlformats.org/officeDocument/2006/relationships/worksheet" Target="worksheets/sheet2.xml" Id="rId2" /><Relationship Type="http://schemas.openxmlformats.org/officeDocument/2006/relationships/worksheet" Target="worksheets/sheet3.xml" Id="rId3" /><Relationship Type="http://schemas.openxmlformats.org/officeDocument/2006/relationships/worksheet" Target="worksheets/sheet4.xml" Id="rId4" /><Relationship Type="http://schemas.openxmlformats.org/officeDocument/2006/relationships/worksheet" Target="worksheets/sheet5.xml" Id="rId5" /><Relationship Type="http://schemas.openxmlformats.org/officeDocument/2006/relationships/styles" Target="styles.xml" Id="rId6" /><Relationship Type="http://schemas.openxmlformats.org/officeDocument/2006/relationships/theme" Target="theme/theme1.xml" Id="rId7" /></Relationships>
</file>

<file path=xl/charts/chart1.xml><?xml version="1.0" encoding="utf-8"?>
<chartSpace xmlns:a="http://schemas.openxmlformats.org/drawingml/2006/main" xmlns="http://schemas.openxmlformats.org/drawingml/2006/chart">
  <style val="2"/>
  <chart>
    <title>
      <tx>
        <rich>
          <a:bodyPr/>
          <a:p>
            <a:pPr>
              <a:defRPr/>
            </a:pPr>
            <a:r>
              <a:t>Per month</a:t>
            </a:r>
          </a:p>
        </rich>
      </tx>
    </title>
    <plotArea>
      <barChart>
        <barDir val="col"/>
        <grouping val="clustered"/>
        <ser>
          <idx val="0"/>
          <order val="0"/>
          <spPr>
            <a:solidFill>
              <a:srgbClr val="1D5DE8"/>
            </a:solidFill>
            <a:ln>
              <a:noFill/>
              <a:prstDash val="solid"/>
            </a:ln>
          </spPr>
          <cat>
            <numRef>
              <f>'Chart data'!$B$2:$B$13</f>
            </numRef>
          </cat>
          <val>
            <numRef>
              <f>'Chart data'!$C$2:$C$13</f>
            </numRef>
          </val>
        </ser>
        <dLbls>
          <numFmt formatCode="0;;;" sourceLinked="0"/>
          <showLegendKey val="0"/>
          <showVal val="1"/>
          <showCatName val="0"/>
          <showSerName val="0"/>
          <showPercent val="0"/>
          <showBubbleSize val="0"/>
        </dLbls>
        <gapWidth val="150"/>
        <axId val="10"/>
        <axId val="100"/>
      </barChart>
      <catAx>
        <axId val="10"/>
        <scaling>
          <orientation val="minMax"/>
        </scaling>
        <axPos val="l"/>
        <majorTickMark val="none"/>
        <minorTickMark val="none"/>
        <crossAx val="100"/>
        <lblOffset val="100"/>
      </catAx>
      <valAx>
        <axId val="100"/>
        <scaling>
          <orientation val="minMax"/>
        </scaling>
        <delete val="1"/>
        <axPos val="l"/>
        <majorTickMark val="none"/>
        <minorTickMark val="none"/>
        <crossAx val="10"/>
      </valAx>
    </plotArea>
    <plotVisOnly val="1"/>
    <dispBlanksAs val="gap"/>
  </chart>
</chartSpace>
</file>

<file path=xl/charts/chart2.xml><?xml version="1.0" encoding="utf-8"?>
<chartSpace xmlns:a="http://schemas.openxmlformats.org/drawingml/2006/main" xmlns="http://schemas.openxmlformats.org/drawingml/2006/chart">
  <style val="2"/>
  <chart>
    <title>
      <tx>
        <rich>
          <a:bodyPr/>
          <a:p>
            <a:pPr>
              <a:defRPr/>
            </a:pPr>
            <a:r>
              <a:t>By source</a:t>
            </a:r>
          </a:p>
        </rich>
      </tx>
    </title>
    <plotArea>
      <barChart>
        <barDir val="bar"/>
        <grouping val="clustered"/>
        <ser>
          <idx val="0"/>
          <order val="0"/>
          <spPr>
            <a:solidFill>
              <a:srgbClr val="1D5DE8"/>
            </a:solidFill>
            <a:ln>
              <a:noFill/>
              <a:prstDash val="solid"/>
            </a:ln>
          </spPr>
          <cat>
            <numRef>
              <f>'Chart data'!$E$2:$E$10</f>
            </numRef>
          </cat>
          <val>
            <numRef>
              <f>'Chart data'!$F$2:$F$10</f>
            </numRef>
          </val>
        </ser>
        <dLbls>
          <numFmt formatCode="0;;;" sourceLinked="0"/>
          <showLegendKey val="0"/>
          <showVal val="1"/>
          <showCatName val="0"/>
          <showSerName val="0"/>
          <showPercent val="0"/>
          <showBubbleSize val="0"/>
        </dLbls>
        <gapWidth val="150"/>
        <axId val="10"/>
        <axId val="100"/>
      </barChart>
      <catAx>
        <axId val="10"/>
        <scaling>
          <orientation val="minMax"/>
        </scaling>
        <axPos val="l"/>
        <majorTickMark val="none"/>
        <minorTickMark val="none"/>
        <crossAx val="100"/>
        <lblOffset val="100"/>
      </catAx>
      <valAx>
        <axId val="100"/>
        <scaling>
          <orientation val="minMax"/>
        </scaling>
        <delete val="1"/>
        <axPos val="l"/>
        <majorTickMark val="none"/>
        <minorTickMark val="none"/>
        <crossAx val="10"/>
      </valAx>
    </plotArea>
    <plotVisOnly val="1"/>
    <dispBlanksAs val="gap"/>
  </chart>
</chartSpace>
</file>

<file path=xl/charts/chart3.xml><?xml version="1.0" encoding="utf-8"?>
<chartSpace xmlns:a="http://schemas.openxmlformats.org/drawingml/2006/main" xmlns="http://schemas.openxmlformats.org/drawingml/2006/chart">
  <style val="2"/>
  <chart>
    <title>
      <tx>
        <rich>
          <a:bodyPr/>
          <a:p>
            <a:pPr>
              <a:defRPr/>
            </a:pPr>
            <a:r>
              <a:t>Top countries</a:t>
            </a:r>
          </a:p>
        </rich>
      </tx>
    </title>
    <plotArea>
      <barChart>
        <barDir val="bar"/>
        <grouping val="clustered"/>
        <ser>
          <idx val="0"/>
          <order val="0"/>
          <spPr>
            <a:solidFill>
              <a:srgbClr val="8A6516"/>
            </a:solidFill>
            <a:ln>
              <a:noFill/>
              <a:prstDash val="solid"/>
            </a:ln>
          </spPr>
          <cat>
            <numRef>
              <f>'Chart data'!$K$2:$K$7</f>
            </numRef>
          </cat>
          <val>
            <numRef>
              <f>'Chart data'!$L$2:$L$7</f>
            </numRef>
          </val>
        </ser>
        <dLbls>
          <numFmt formatCode="0;;;" sourceLinked="0"/>
          <showLegendKey val="0"/>
          <showVal val="1"/>
          <showCatName val="0"/>
          <showSerName val="0"/>
          <showPercent val="0"/>
          <showBubbleSize val="0"/>
        </dLbls>
        <gapWidth val="150"/>
        <axId val="10"/>
        <axId val="100"/>
      </barChart>
      <catAx>
        <axId val="10"/>
        <scaling>
          <orientation val="minMax"/>
        </scaling>
        <axPos val="l"/>
        <majorTickMark val="none"/>
        <minorTickMark val="none"/>
        <crossAx val="100"/>
        <lblOffset val="100"/>
      </catAx>
      <valAx>
        <axId val="100"/>
        <scaling>
          <orientation val="minMax"/>
        </scaling>
        <delete val="1"/>
        <axPos val="l"/>
        <majorTickMark val="none"/>
        <minorTickMark val="none"/>
        <crossAx val="10"/>
      </valAx>
    </plotArea>
    <plotVisOnly val="1"/>
    <dispBlanksAs val="gap"/>
  </chart>
</chartSpace>
</file>

<file path=xl/charts/chart4.xml><?xml version="1.0" encoding="utf-8"?>
<chartSpace xmlns:a="http://schemas.openxmlformats.org/drawingml/2006/main" xmlns="http://schemas.openxmlformats.org/drawingml/2006/chart">
  <chart>
    <title>
      <tx>
        <rich>
          <a:bodyPr/>
          <a:p>
            <a:pPr>
              <a:defRPr/>
            </a:pPr>
            <a:r>
              <a:t>Work mode</a:t>
            </a:r>
          </a:p>
        </rich>
      </tx>
    </title>
    <plotArea>
      <doughnutChart>
        <varyColors val="1"/>
        <ser>
          <idx val="0"/>
          <order val="0"/>
          <spPr>
            <a:ln>
              <a:prstDash val="solid"/>
            </a:ln>
          </spPr>
          <cat>
            <numRef>
              <f>'Chart data'!$H$2:$H$4</f>
            </numRef>
          </cat>
          <val>
            <numRef>
              <f>'Chart data'!$I$2:$I$4</f>
            </numRef>
          </val>
        </ser>
        <firstSliceAng val="0"/>
        <holeSize val="58"/>
      </doughnutChart>
    </plotArea>
    <legend>
      <legendPos val="r"/>
    </legend>
    <plotVisOnly val="1"/>
    <dispBlanksAs val="gap"/>
  </chart>
</chartSpace>
</file>

<file path=xl/comments/comment1.xml><?xml version="1.0" encoding="utf-8"?>
<comments xmlns="http://schemas.openxmlformats.org/spreadsheetml/2006/main">
  <authors>
    <author>Erioun</author>
  </authors>
  <commentList>
    <comment ref="F7" authorId="0" shapeId="0">
      <text>
        <t>When the Next step is due. This is what drives the Needs you now list on the Dashboard — an application with no due date quietly disappears from your day.</t>
      </text>
    </comment>
    <comment ref="G7" authorId="0" shapeId="0">
      <text>
        <t>Days since the last thing that happened on this application — the reply if there is one, otherwise the day you applied. Amber at 14, red at 21. Blank once the application is closed.</t>
      </text>
    </comment>
  </commentList>
</comments>
</file>

<file path=xl/comments/comment2.xml><?xml version="1.0" encoding="utf-8"?>
<comments xmlns="http://schemas.openxmlformats.org/spreadsheetml/2006/main">
  <authors>
    <author>Erioun</author>
  </authors>
  <commentList>
    <comment ref="I3" authorId="0" shapeId="0">
      <text>
        <t>Type the addresses you apply from here — they become the dropdown on the Applications sheet.</t>
      </text>
    </comment>
  </commentList>
</comments>
</file>

<file path=xl/drawings/_rels/drawing1.xml.rels><Relationships xmlns="http://schemas.openxmlformats.org/package/2006/relationships"><Relationship Type="http://schemas.openxmlformats.org/officeDocument/2006/relationships/chart" Target="../charts/chart1.xml" Id="rId1" /><Relationship Type="http://schemas.openxmlformats.org/officeDocument/2006/relationships/chart" Target="../charts/chart2.xml" Id="rId2" /><Relationship Type="http://schemas.openxmlformats.org/officeDocument/2006/relationships/chart" Target="../charts/chart3.xml" Id="rId3" /><Relationship Type="http://schemas.openxmlformats.org/officeDocument/2006/relationships/chart" Target="../charts/chart4.xml" Id="rId4" /></Relationships>
</file>

<file path=xl/drawings/drawing1.xml><?xml version="1.0" encoding="utf-8"?>
<wsDr xmlns:a="http://schemas.openxmlformats.org/drawingml/2006/main" xmlns:c="http://schemas.openxmlformats.org/drawingml/2006/chart" xmlns:r="http://schemas.openxmlformats.org/officeDocument/2006/relationships" xmlns="http://schemas.openxmlformats.org/drawingml/2006/spreadsheetDrawing">
  <oneCellAnchor>
    <from>
      <col>1</col>
      <colOff>0</colOff>
      <row>24</row>
      <rowOff>0</rowOff>
    </from>
    <ext cx="2700000" cy="2015999"/>
    <graphicFrame>
      <nvGraphicFramePr>
        <cNvPr id="1" name="Chart 1"/>
        <cNvGraphicFramePr/>
      </nvGraphicFramePr>
      <xfrm/>
      <a:graphic>
        <a:graphicData uri="http://schemas.openxmlformats.org/drawingml/2006/chart">
          <c:chart r:id="rId1"/>
        </a:graphicData>
      </a:graphic>
    </graphicFrame>
    <clientData/>
  </oneCellAnchor>
  <oneCellAnchor>
    <from>
      <col>7</col>
      <colOff>0</colOff>
      <row>24</row>
      <rowOff>0</rowOff>
    </from>
    <ext cx="2700000" cy="2015999"/>
    <graphicFrame>
      <nvGraphicFramePr>
        <cNvPr id="2" name="Chart 2"/>
        <cNvGraphicFramePr/>
      </nvGraphicFramePr>
      <xfrm/>
      <a:graphic>
        <a:graphicData uri="http://schemas.openxmlformats.org/drawingml/2006/chart">
          <c:chart r:id="rId2"/>
        </a:graphicData>
      </a:graphic>
    </graphicFrame>
    <clientData/>
  </oneCellAnchor>
  <oneCellAnchor>
    <from>
      <col>13</col>
      <colOff>0</colOff>
      <row>24</row>
      <rowOff>0</rowOff>
    </from>
    <ext cx="2700000" cy="2015999"/>
    <graphicFrame>
      <nvGraphicFramePr>
        <cNvPr id="3" name="Chart 3"/>
        <cNvGraphicFramePr/>
      </nvGraphicFramePr>
      <xfrm/>
      <a:graphic>
        <a:graphicData uri="http://schemas.openxmlformats.org/drawingml/2006/chart">
          <c:chart r:id="rId3"/>
        </a:graphicData>
      </a:graphic>
    </graphicFrame>
    <clientData/>
  </oneCellAnchor>
  <oneCellAnchor>
    <from>
      <col>19</col>
      <colOff>0</colOff>
      <row>24</row>
      <rowOff>0</rowOff>
    </from>
    <ext cx="2700000" cy="2015999"/>
    <graphicFrame>
      <nvGraphicFramePr>
        <cNvPr id="4" name="Chart 4"/>
        <cNvGraphicFramePr/>
      </nvGraphicFramePr>
      <xfrm/>
      <a:graphic>
        <a:graphicData uri="http://schemas.openxmlformats.org/drawingml/2006/chart">
          <c:chart r:id="rId4"/>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erioun.com/?utm_source=template&amp;utm_medium=xlsx&amp;utm_campaign=free-tracker&amp;utm_content=dashboard" TargetMode="External" Id="rId1" /><Relationship Type="http://schemas.openxmlformats.org/officeDocument/2006/relationships/drawing" Target="../drawings/drawing1.xml" Id="rId2" /></Relationships>
</file>

<file path=xl/worksheets/_rels/sheet2.xml.rels><Relationships xmlns="http://schemas.openxmlformats.org/package/2006/relationships"><Relationship Type="http://schemas.openxmlformats.org/officeDocument/2006/relationships/hyperlink" Target="https://erioun.com/?utm_source=template&amp;utm_medium=xlsx&amp;utm_campaign=free-tracker&amp;utm_content=applications" TargetMode="External" Id="rId1" /><Relationship Type="http://schemas.openxmlformats.org/officeDocument/2006/relationships/comments" Target="../comments/comment1.xml" Id="comments" /><Relationship Type="http://schemas.openxmlformats.org/officeDocument/2006/relationships/vmlDrawing" Target="../drawings/commentsDrawing1.vml" Id="anysvml" /></Relationships>
</file>

<file path=xl/worksheets/_rels/sheet3.xml.rels><Relationships xmlns="http://schemas.openxmlformats.org/package/2006/relationships"><Relationship Type="http://schemas.openxmlformats.org/officeDocument/2006/relationships/hyperlink" Target="https://erioun.com/?utm_source=template&amp;utm_medium=xlsx&amp;utm_campaign=free-tracker&amp;utm_content=howto" TargetMode="External" Id="rId1" /></Relationships>
</file>

<file path=xl/worksheets/_rels/sheet5.xml.rels><Relationships xmlns="http://schemas.openxmlformats.org/package/2006/relationships"><Relationship Type="http://schemas.openxmlformats.org/officeDocument/2006/relationships/comments" Target="../comments/comment2.xml" Id="comments" /><Relationship Type="http://schemas.openxmlformats.org/officeDocument/2006/relationships/vmlDrawing" Target="../drawings/commentsDrawing2.vml" Id="anysvml" /></Relationships>
</file>

<file path=xl/worksheets/sheet1.xml><?xml version="1.0" encoding="utf-8"?>
<worksheet xmlns="http://schemas.openxmlformats.org/spreadsheetml/2006/main">
  <sheetPr>
    <tabColor rgb="000B1F3A"/>
    <outlinePr summaryBelow="1" summaryRight="1"/>
    <pageSetUpPr fitToPage="1"/>
  </sheetPr>
  <dimension ref="A1:Z41"/>
  <sheetViews>
    <sheetView showGridLines="0" zoomScale="100" workbookViewId="0">
      <selection activeCell="A1" sqref="A1"/>
    </sheetView>
  </sheetViews>
  <sheetFormatPr baseColWidth="8" defaultRowHeight="15"/>
  <cols>
    <col width="2.2" customWidth="1" min="1" max="1"/>
    <col width="7.1" customWidth="1" min="2" max="2"/>
    <col width="7.1" customWidth="1" min="3" max="3"/>
    <col width="7.1" customWidth="1" min="4" max="4"/>
    <col width="7.1" customWidth="1" min="5" max="5"/>
    <col width="7.1" customWidth="1" min="6" max="6"/>
    <col width="7.1" customWidth="1" min="7" max="7"/>
    <col width="7.1" customWidth="1" min="8" max="8"/>
    <col width="7.1" customWidth="1" min="9" max="9"/>
    <col width="7.1" customWidth="1" min="10" max="10"/>
    <col width="7.1" customWidth="1" min="11" max="11"/>
    <col width="7.1" customWidth="1" min="12" max="12"/>
    <col width="7.1" customWidth="1" min="13" max="13"/>
    <col width="7.1" customWidth="1" min="14" max="14"/>
    <col width="7.1" customWidth="1" min="15" max="15"/>
    <col width="7.1" customWidth="1" min="16" max="16"/>
    <col width="7.1" customWidth="1" min="17" max="17"/>
    <col width="7.1" customWidth="1" min="18" max="18"/>
    <col width="7.1" customWidth="1" min="19" max="19"/>
    <col width="7.1" customWidth="1" min="20" max="20"/>
    <col width="7.1" customWidth="1" min="21" max="21"/>
    <col width="7.1" customWidth="1" min="22" max="22"/>
    <col width="7.1" customWidth="1" min="23" max="23"/>
    <col width="7.1" customWidth="1" min="24" max="24"/>
    <col width="7.1" customWidth="1" min="25" max="25"/>
    <col width="2.2" customWidth="1" min="26" max="26"/>
  </cols>
  <sheetData>
    <row r="1" ht="6" customHeight="1">
      <c r="A1" s="1" t="n"/>
      <c r="B1" s="1" t="n"/>
      <c r="C1" s="1" t="n"/>
      <c r="D1" s="1" t="n"/>
      <c r="E1" s="1" t="n"/>
      <c r="F1" s="1" t="n"/>
      <c r="G1" s="1" t="n"/>
      <c r="H1" s="1" t="n"/>
      <c r="I1" s="1" t="n"/>
      <c r="J1" s="1" t="n"/>
      <c r="K1" s="1" t="n"/>
      <c r="L1" s="1" t="n"/>
      <c r="M1" s="1" t="n"/>
      <c r="N1" s="1" t="n"/>
      <c r="O1" s="1" t="n"/>
      <c r="P1" s="1" t="n"/>
      <c r="Q1" s="1" t="n"/>
      <c r="R1" s="1" t="n"/>
      <c r="S1" s="1" t="n"/>
      <c r="T1" s="1" t="n"/>
      <c r="U1" s="1" t="n"/>
      <c r="V1" s="1" t="n"/>
      <c r="W1" s="1" t="n"/>
      <c r="X1" s="1" t="n"/>
      <c r="Y1" s="1" t="n"/>
      <c r="Z1" s="1" t="n"/>
    </row>
    <row r="2" ht="26" customHeight="1">
      <c r="A2" s="1" t="n"/>
      <c r="B2" s="2" t="inlineStr">
        <is>
          <t>Job Application Tracker</t>
        </is>
      </c>
      <c r="N2" s="1" t="n"/>
      <c r="O2" s="1" t="n"/>
      <c r="P2" s="1" t="n"/>
      <c r="Q2" s="1" t="n"/>
      <c r="R2" s="3" t="inlineStr">
        <is>
          <t>A free template by Erioun</t>
        </is>
      </c>
      <c r="Z2" s="1" t="n"/>
    </row>
    <row r="3" ht="15" customHeight="1">
      <c r="A3" s="1" t="n"/>
      <c r="B3" s="4" t="inlineStr">
        <is>
          <t>Live overview of your job search — every number below counts itself.</t>
        </is>
      </c>
      <c r="P3" s="1" t="n"/>
      <c r="Q3" s="1" t="n"/>
      <c r="Z3" s="1" t="n"/>
    </row>
    <row r="4" ht="8" customHeight="1">
      <c r="A4" s="1" t="n"/>
      <c r="B4" s="1" t="n"/>
      <c r="C4" s="1" t="n"/>
      <c r="D4" s="1" t="n"/>
      <c r="E4" s="1" t="n"/>
      <c r="F4" s="1" t="n"/>
      <c r="G4" s="1" t="n"/>
      <c r="H4" s="1" t="n"/>
      <c r="I4" s="1" t="n"/>
      <c r="J4" s="1" t="n"/>
      <c r="K4" s="1" t="n"/>
      <c r="L4" s="1" t="n"/>
      <c r="M4" s="1" t="n"/>
      <c r="N4" s="1" t="n"/>
      <c r="O4" s="1" t="n"/>
      <c r="P4" s="1" t="n"/>
      <c r="Q4" s="1" t="n"/>
      <c r="R4" s="1" t="n"/>
      <c r="S4" s="1" t="n"/>
      <c r="T4" s="1" t="n"/>
      <c r="U4" s="1" t="n"/>
      <c r="V4" s="1" t="n"/>
      <c r="W4" s="1" t="n"/>
      <c r="X4" s="1" t="n"/>
      <c r="Y4" s="1" t="n"/>
      <c r="Z4" s="1" t="n"/>
    </row>
    <row r="5" ht="7" customHeight="1"/>
    <row r="6" ht="32" customHeight="1">
      <c r="B6" s="5">
        <f>COUNTA(Applications!$B$8:$B$407)</f>
        <v/>
      </c>
      <c r="C6" s="6" t="n"/>
      <c r="D6" s="6" t="n"/>
      <c r="E6" s="5">
        <f>COUNTA(Applications!$B$8:$B$407)-COUNTIF(Applications!$D$8:$D$407,"Rejected")-COUNTIF(Applications!$D$8:$D$407,"Ghosted")-COUNTIF(Applications!$D$8:$D$407,"Archived")</f>
        <v/>
      </c>
      <c r="F6" s="6" t="n"/>
      <c r="G6" s="6" t="n"/>
      <c r="H6" s="7">
        <f>IFERROR((COUNTIF(Applications!$D$8:$D$407,"Assessment")+COUNTIF(Applications!$D$8:$D$407,"Interview")+COUNTIF(Applications!$D$8:$D$407,"Final stage")+COUNTIF(Applications!$D$8:$D$407,"Offer")+COUNTIF(Applications!$D$8:$D$407,"Rejected"))/COUNTA(Applications!$B$8:$B$407),0)</f>
        <v/>
      </c>
      <c r="I6" s="6" t="n"/>
      <c r="J6" s="6" t="n"/>
      <c r="K6" s="5">
        <f>COUNTIF(Applications!$D$8:$D$407,"Interview")+COUNTIF(Applications!$D$8:$D$407,"Final stage")</f>
        <v/>
      </c>
      <c r="L6" s="6" t="n"/>
      <c r="M6" s="6" t="n"/>
      <c r="N6" s="5">
        <f>COUNTIF(Applications!$D$8:$D$407,"Offer")</f>
        <v/>
      </c>
      <c r="O6" s="6" t="n"/>
      <c r="P6" s="6" t="n"/>
      <c r="Q6" s="7">
        <f>IFERROR(COUNTIF(Applications!$D$8:$D$407,"Offer")/COUNTA(Applications!$B$8:$B$407),0)</f>
        <v/>
      </c>
      <c r="R6" s="6" t="n"/>
      <c r="S6" s="6" t="n"/>
      <c r="T6" s="5">
        <f>COUNTIFS(Applications!$H$8:$H$407,"&gt;="&amp;DATE(YEAR(TODAY()),MONTH(TODAY()),1),Applications!$H$8:$H$407,"&lt;"&amp;EDATE(DATE(YEAR(TODAY()),MONTH(TODAY()),1),1))</f>
        <v/>
      </c>
      <c r="U6" s="6" t="n"/>
      <c r="V6" s="6" t="n"/>
      <c r="W6" s="5">
        <f>COUNTIFS(Applications!$F$8:$F$407,"&lt;&gt;",Applications!$F$8:$F$407,"&lt;="&amp;TODAY(),Applications!$D$8:$D$407,"&lt;&gt;Rejected",Applications!$D$8:$D$407,"&lt;&gt;Ghosted",Applications!$D$8:$D$407,"&lt;&gt;Archived")</f>
        <v/>
      </c>
      <c r="X6" s="6" t="n"/>
      <c r="Y6" s="6" t="n"/>
    </row>
    <row r="7" ht="15" customHeight="1">
      <c r="B7" s="8" t="inlineStr">
        <is>
          <t>APPLICATIONS</t>
        </is>
      </c>
      <c r="C7" s="6" t="n"/>
      <c r="D7" s="6" t="n"/>
      <c r="E7" s="8" t="inlineStr">
        <is>
          <t>STILL ALIVE</t>
        </is>
      </c>
      <c r="F7" s="6" t="n"/>
      <c r="G7" s="6" t="n"/>
      <c r="H7" s="8" t="inlineStr">
        <is>
          <t>HEARD BACK</t>
        </is>
      </c>
      <c r="I7" s="6" t="n"/>
      <c r="J7" s="6" t="n"/>
      <c r="K7" s="8" t="inlineStr">
        <is>
          <t>INTERVIEWS</t>
        </is>
      </c>
      <c r="L7" s="6" t="n"/>
      <c r="M7" s="6" t="n"/>
      <c r="N7" s="8" t="inlineStr">
        <is>
          <t>OFFERS</t>
        </is>
      </c>
      <c r="O7" s="6" t="n"/>
      <c r="P7" s="6" t="n"/>
      <c r="Q7" s="8" t="inlineStr">
        <is>
          <t>OFFER RATE</t>
        </is>
      </c>
      <c r="R7" s="6" t="n"/>
      <c r="S7" s="6" t="n"/>
      <c r="T7" s="8" t="inlineStr">
        <is>
          <t>THIS MONTH</t>
        </is>
      </c>
      <c r="U7" s="6" t="n"/>
      <c r="V7" s="6" t="n"/>
      <c r="W7" s="8" t="inlineStr">
        <is>
          <t>NEEDS YOU</t>
        </is>
      </c>
      <c r="X7" s="6" t="n"/>
      <c r="Y7" s="6" t="n"/>
    </row>
    <row r="8" ht="9" customHeight="1"/>
    <row r="9"/>
    <row r="10" ht="22" customHeight="1">
      <c r="B10" s="9" t="inlineStr">
        <is>
          <t>Application pipeline</t>
        </is>
      </c>
      <c r="J10" s="9" t="inlineStr">
        <is>
          <t>Needs you now</t>
        </is>
      </c>
      <c r="R10" s="9" t="inlineStr">
        <is>
          <t>Signals</t>
        </is>
      </c>
    </row>
    <row r="11" ht="16" customHeight="1">
      <c r="B11" s="10" t="inlineStr">
        <is>
          <t>STAGE</t>
        </is>
      </c>
      <c r="G11" s="11" t="inlineStr">
        <is>
          <t>COUNT</t>
        </is>
      </c>
      <c r="H11" s="11" t="inlineStr">
        <is>
          <t>SHARE</t>
        </is>
      </c>
      <c r="J11" s="10" t="inlineStr">
        <is>
          <t>COMPANY — NEXT STEP</t>
        </is>
      </c>
      <c r="Q11" s="11" t="inlineStr">
        <is>
          <t>DUE</t>
        </is>
      </c>
      <c r="R11" s="10" t="inlineStr">
        <is>
          <t>SIGNAL</t>
        </is>
      </c>
      <c r="W11" s="11" t="inlineStr">
        <is>
          <t>COUNT</t>
        </is>
      </c>
    </row>
    <row r="12" ht="16" customHeight="1">
      <c r="B12" s="12" t="inlineStr">
        <is>
          <t>Saved</t>
        </is>
      </c>
      <c r="C12" s="13" t="n"/>
      <c r="D12" s="13" t="n"/>
      <c r="E12" s="13" t="n"/>
      <c r="F12" s="13" t="n"/>
      <c r="G12" s="14">
        <f>COUNTIF(Applications!$D$8:$D$407,B12)</f>
        <v/>
      </c>
      <c r="H12" s="15">
        <f>IFERROR(G12/$G$22,0)</f>
        <v/>
      </c>
      <c r="J12" s="16">
        <f>IFERROR(INDEX(Applications!$B$8:$B$407,MATCH(0,Applications!$T$8:$T$407,0))&amp;"  —  "&amp;INDEX(Applications!$E$8:$E$407,MATCH(0,Applications!$T$8:$T$407,0)),"")</f>
        <v/>
      </c>
      <c r="Q12" s="17">
        <f>IFERROR(INDEX(Applications!$F$8:$F$407,MATCH(0,Applications!$T$8:$T$407,0)),"")</f>
        <v/>
      </c>
      <c r="R12" s="16" t="inlineStr">
        <is>
          <t>Overdue follow-ups</t>
        </is>
      </c>
      <c r="W12" s="14">
        <f>COUNTIFS(Applications!$F$8:$F$407,"&lt;&gt;",Applications!$F$8:$F$407,"&lt;"&amp;TODAY(),Applications!$D$8:$D$407,"&lt;&gt;Rejected",Applications!$D$8:$D$407,"&lt;&gt;Ghosted",Applications!$D$8:$D$407,"&lt;&gt;Archived")</f>
        <v/>
      </c>
    </row>
    <row r="13" ht="16" customHeight="1">
      <c r="B13" s="18" t="inlineStr">
        <is>
          <t>Preparing</t>
        </is>
      </c>
      <c r="C13" s="19" t="n"/>
      <c r="D13" s="19" t="n"/>
      <c r="E13" s="19" t="n"/>
      <c r="F13" s="19" t="n"/>
      <c r="G13" s="14">
        <f>COUNTIF(Applications!$D$8:$D$407,B13)</f>
        <v/>
      </c>
      <c r="H13" s="15">
        <f>IFERROR(G13/$G$22,0)</f>
        <v/>
      </c>
      <c r="J13" s="16">
        <f>IFERROR(INDEX(Applications!$B$8:$B$407,MATCH(1,Applications!$T$8:$T$407,0))&amp;"  —  "&amp;INDEX(Applications!$E$8:$E$407,MATCH(1,Applications!$T$8:$T$407,0)),"")</f>
        <v/>
      </c>
      <c r="Q13" s="17">
        <f>IFERROR(INDEX(Applications!$F$8:$F$407,MATCH(1,Applications!$T$8:$T$407,0)),"")</f>
        <v/>
      </c>
      <c r="R13" s="16" t="inlineStr">
        <is>
          <t>Due today</t>
        </is>
      </c>
      <c r="W13" s="14">
        <f>COUNTIFS(Applications!$F$8:$F$407,"&lt;&gt;",Applications!$F$8:$F$407,"="&amp;TODAY(),Applications!$D$8:$D$407,"&lt;&gt;Rejected",Applications!$D$8:$D$407,"&lt;&gt;Ghosted",Applications!$D$8:$D$407,"&lt;&gt;Archived")</f>
        <v/>
      </c>
    </row>
    <row r="14" ht="16" customHeight="1">
      <c r="B14" s="20" t="inlineStr">
        <is>
          <t>Applied</t>
        </is>
      </c>
      <c r="C14" s="21" t="n"/>
      <c r="D14" s="21" t="n"/>
      <c r="E14" s="21" t="n"/>
      <c r="F14" s="21" t="n"/>
      <c r="G14" s="14">
        <f>COUNTIF(Applications!$D$8:$D$407,B14)</f>
        <v/>
      </c>
      <c r="H14" s="15">
        <f>IFERROR(G14/$G$22,0)</f>
        <v/>
      </c>
      <c r="J14" s="16">
        <f>IFERROR(INDEX(Applications!$B$8:$B$407,MATCH(2,Applications!$T$8:$T$407,0))&amp;"  —  "&amp;INDEX(Applications!$E$8:$E$407,MATCH(2,Applications!$T$8:$T$407,0)),"")</f>
        <v/>
      </c>
      <c r="Q14" s="17">
        <f>IFERROR(INDEX(Applications!$F$8:$F$407,MATCH(2,Applications!$T$8:$T$407,0)),"")</f>
        <v/>
      </c>
      <c r="R14" s="16" t="inlineStr">
        <is>
          <t>Quiet 14+ days</t>
        </is>
      </c>
      <c r="W14" s="14">
        <f>COUNTIF(Applications!$G$8:$G$407,"&gt;=14")</f>
        <v/>
      </c>
    </row>
    <row r="15" ht="16" customHeight="1">
      <c r="B15" s="22" t="inlineStr">
        <is>
          <t>Assessment</t>
        </is>
      </c>
      <c r="C15" s="23" t="n"/>
      <c r="D15" s="23" t="n"/>
      <c r="E15" s="23" t="n"/>
      <c r="F15" s="23" t="n"/>
      <c r="G15" s="14">
        <f>COUNTIF(Applications!$D$8:$D$407,B15)</f>
        <v/>
      </c>
      <c r="H15" s="15">
        <f>IFERROR(G15/$G$22,0)</f>
        <v/>
      </c>
      <c r="J15" s="16">
        <f>IFERROR(INDEX(Applications!$B$8:$B$407,MATCH(3,Applications!$T$8:$T$407,0))&amp;"  —  "&amp;INDEX(Applications!$E$8:$E$407,MATCH(3,Applications!$T$8:$T$407,0)),"")</f>
        <v/>
      </c>
      <c r="Q15" s="17">
        <f>IFERROR(INDEX(Applications!$F$8:$F$407,MATCH(3,Applications!$T$8:$T$407,0)),"")</f>
        <v/>
      </c>
      <c r="R15" s="16" t="inlineStr">
        <is>
          <t>Quiet 21+ days</t>
        </is>
      </c>
      <c r="W15" s="14">
        <f>COUNTIF(Applications!$G$8:$G$407,"&gt;=21")</f>
        <v/>
      </c>
    </row>
    <row r="16" ht="16" customHeight="1">
      <c r="B16" s="24" t="inlineStr">
        <is>
          <t>Interview</t>
        </is>
      </c>
      <c r="C16" s="25" t="n"/>
      <c r="D16" s="25" t="n"/>
      <c r="E16" s="25" t="n"/>
      <c r="F16" s="25" t="n"/>
      <c r="G16" s="14">
        <f>COUNTIF(Applications!$D$8:$D$407,B16)</f>
        <v/>
      </c>
      <c r="H16" s="15">
        <f>IFERROR(G16/$G$22,0)</f>
        <v/>
      </c>
      <c r="J16" s="16">
        <f>IFERROR(INDEX(Applications!$B$8:$B$407,MATCH(4,Applications!$T$8:$T$407,0))&amp;"  —  "&amp;INDEX(Applications!$E$8:$E$407,MATCH(4,Applications!$T$8:$T$407,0)),"")</f>
        <v/>
      </c>
      <c r="Q16" s="17">
        <f>IFERROR(INDEX(Applications!$F$8:$F$407,MATCH(4,Applications!$T$8:$T$407,0)),"")</f>
        <v/>
      </c>
      <c r="R16" s="16" t="inlineStr">
        <is>
          <t>No next step set</t>
        </is>
      </c>
      <c r="W16" s="14">
        <f>COUNTIFS(Applications!$B$8:$B$407,"&lt;&gt;",Applications!$F$8:$F$407,"",Applications!$D$8:$D$407,"&lt;&gt;Rejected",Applications!$D$8:$D$407,"&lt;&gt;Ghosted",Applications!$D$8:$D$407,"&lt;&gt;Archived")</f>
        <v/>
      </c>
    </row>
    <row r="17" ht="16" customHeight="1">
      <c r="B17" s="26" t="inlineStr">
        <is>
          <t>Final stage</t>
        </is>
      </c>
      <c r="C17" s="27" t="n"/>
      <c r="D17" s="27" t="n"/>
      <c r="E17" s="27" t="n"/>
      <c r="F17" s="27" t="n"/>
      <c r="G17" s="14">
        <f>COUNTIF(Applications!$D$8:$D$407,B17)</f>
        <v/>
      </c>
      <c r="H17" s="15">
        <f>IFERROR(G17/$G$22,0)</f>
        <v/>
      </c>
      <c r="J17" s="16">
        <f>IFERROR(INDEX(Applications!$B$8:$B$407,MATCH(5,Applications!$T$8:$T$407,0))&amp;"  —  "&amp;INDEX(Applications!$E$8:$E$407,MATCH(5,Applications!$T$8:$T$407,0)),"")</f>
        <v/>
      </c>
      <c r="Q17" s="17">
        <f>IFERROR(INDEX(Applications!$F$8:$F$407,MATCH(5,Applications!$T$8:$T$407,0)),"")</f>
        <v/>
      </c>
      <c r="R17" s="16" t="inlineStr">
        <is>
          <t>Applied last 7 days</t>
        </is>
      </c>
      <c r="W17" s="14">
        <f>COUNTIFS(Applications!$H$8:$H$407,"&gt;="&amp;TODAY()-7,Applications!$H$8:$H$407,"&lt;="&amp;TODAY())</f>
        <v/>
      </c>
    </row>
    <row r="18" ht="16" customHeight="1">
      <c r="B18" s="28" t="inlineStr">
        <is>
          <t>Offer</t>
        </is>
      </c>
      <c r="C18" s="29" t="n"/>
      <c r="D18" s="29" t="n"/>
      <c r="E18" s="29" t="n"/>
      <c r="F18" s="29" t="n"/>
      <c r="G18" s="14">
        <f>COUNTIF(Applications!$D$8:$D$407,B18)</f>
        <v/>
      </c>
      <c r="H18" s="15">
        <f>IFERROR(G18/$G$22,0)</f>
        <v/>
      </c>
      <c r="J18" s="16">
        <f>IFERROR(INDEX(Applications!$B$8:$B$407,MATCH(6,Applications!$T$8:$T$407,0))&amp;"  —  "&amp;INDEX(Applications!$E$8:$E$407,MATCH(6,Applications!$T$8:$T$407,0)),"")</f>
        <v/>
      </c>
      <c r="Q18" s="17">
        <f>IFERROR(INDEX(Applications!$F$8:$F$407,MATCH(6,Applications!$T$8:$T$407,0)),"")</f>
        <v/>
      </c>
      <c r="R18" s="16" t="inlineStr">
        <is>
          <t>Applied last 30 days</t>
        </is>
      </c>
      <c r="W18" s="14">
        <f>COUNTIFS(Applications!$H$8:$H$407,"&gt;="&amp;TODAY()-30,Applications!$H$8:$H$407,"&lt;="&amp;TODAY())</f>
        <v/>
      </c>
    </row>
    <row r="19" ht="16" customHeight="1">
      <c r="B19" s="30" t="inlineStr">
        <is>
          <t>Rejected</t>
        </is>
      </c>
      <c r="C19" s="31" t="n"/>
      <c r="D19" s="31" t="n"/>
      <c r="E19" s="31" t="n"/>
      <c r="F19" s="31" t="n"/>
      <c r="G19" s="14">
        <f>COUNTIF(Applications!$D$8:$D$407,B19)</f>
        <v/>
      </c>
      <c r="H19" s="15">
        <f>IFERROR(G19/$G$22,0)</f>
        <v/>
      </c>
      <c r="J19" s="16">
        <f>IFERROR(INDEX(Applications!$B$8:$B$407,MATCH(7,Applications!$T$8:$T$407,0))&amp;"  —  "&amp;INDEX(Applications!$E$8:$E$407,MATCH(7,Applications!$T$8:$T$407,0)),"")</f>
        <v/>
      </c>
      <c r="Q19" s="17">
        <f>IFERROR(INDEX(Applications!$F$8:$F$407,MATCH(7,Applications!$T$8:$T$407,0)),"")</f>
        <v/>
      </c>
      <c r="R19" s="16" t="inlineStr">
        <is>
          <t>Ghosted</t>
        </is>
      </c>
      <c r="W19" s="14">
        <f>COUNTIF(Applications!$D$8:$D$407,"Ghosted")</f>
        <v/>
      </c>
    </row>
    <row r="20" ht="16" customHeight="1">
      <c r="B20" s="32" t="inlineStr">
        <is>
          <t>Ghosted</t>
        </is>
      </c>
      <c r="C20" s="33" t="n"/>
      <c r="D20" s="33" t="n"/>
      <c r="E20" s="33" t="n"/>
      <c r="F20" s="33" t="n"/>
      <c r="G20" s="14">
        <f>COUNTIF(Applications!$D$8:$D$407,B20)</f>
        <v/>
      </c>
      <c r="H20" s="15">
        <f>IFERROR(G20/$G$22,0)</f>
        <v/>
      </c>
      <c r="J20" s="16">
        <f>IFERROR(INDEX(Applications!$B$8:$B$407,MATCH(8,Applications!$T$8:$T$407,0))&amp;"  —  "&amp;INDEX(Applications!$E$8:$E$407,MATCH(8,Applications!$T$8:$T$407,0)),"")</f>
        <v/>
      </c>
      <c r="Q20" s="17">
        <f>IFERROR(INDEX(Applications!$F$8:$F$407,MATCH(8,Applications!$T$8:$T$407,0)),"")</f>
        <v/>
      </c>
      <c r="R20" s="16" t="inlineStr">
        <is>
          <t>Rejected</t>
        </is>
      </c>
      <c r="W20" s="14">
        <f>COUNTIF(Applications!$D$8:$D$407,"Rejected")</f>
        <v/>
      </c>
    </row>
    <row r="21" ht="16" customHeight="1">
      <c r="B21" s="34" t="inlineStr">
        <is>
          <t>Archived</t>
        </is>
      </c>
      <c r="C21" s="35" t="n"/>
      <c r="D21" s="35" t="n"/>
      <c r="E21" s="35" t="n"/>
      <c r="F21" s="35" t="n"/>
      <c r="G21" s="14">
        <f>COUNTIF(Applications!$D$8:$D$407,B21)</f>
        <v/>
      </c>
      <c r="H21" s="15">
        <f>IFERROR(G21/$G$22,0)</f>
        <v/>
      </c>
      <c r="J21" s="16">
        <f>IFERROR(INDEX(Applications!$B$8:$B$407,MATCH(9,Applications!$T$8:$T$407,0))&amp;"  —  "&amp;INDEX(Applications!$E$8:$E$407,MATCH(9,Applications!$T$8:$T$407,0)),"")</f>
        <v/>
      </c>
      <c r="Q21" s="17">
        <f>IFERROR(INDEX(Applications!$F$8:$F$407,MATCH(9,Applications!$T$8:$T$407,0)),"")</f>
        <v/>
      </c>
    </row>
    <row r="22" ht="18" customHeight="1">
      <c r="B22" s="36" t="inlineStr">
        <is>
          <t>Total</t>
        </is>
      </c>
      <c r="C22" s="37" t="n"/>
      <c r="D22" s="37" t="n"/>
      <c r="E22" s="37" t="n"/>
      <c r="F22" s="37" t="n"/>
      <c r="G22" s="38">
        <f>COUNTA(Applications!$B$8:$B$407)</f>
        <v/>
      </c>
      <c r="H22" s="37" t="n"/>
      <c r="I22" s="37" t="n"/>
    </row>
    <row r="23" ht="10" customHeight="1"/>
    <row r="24" ht="22" customHeight="1">
      <c r="B24" s="9" t="inlineStr">
        <is>
          <t>Trends</t>
        </is>
      </c>
    </row>
    <row r="25" ht="16" customHeight="1"/>
    <row r="26" ht="16" customHeight="1"/>
    <row r="27" ht="16" customHeight="1"/>
    <row r="28" ht="16" customHeight="1"/>
    <row r="29" ht="16" customHeight="1"/>
    <row r="30" ht="16" customHeight="1"/>
    <row r="31" ht="16" customHeight="1"/>
    <row r="32" ht="16" customHeight="1"/>
    <row r="33" ht="16" customHeight="1"/>
    <row r="34" ht="16" customHeight="1"/>
    <row r="35" ht="16" customHeight="1"/>
    <row r="36" ht="16" customHeight="1"/>
    <row r="37" ht="16" customHeight="1"/>
    <row r="38" ht="16" customHeight="1"/>
    <row r="39" ht="9" customHeight="1"/>
    <row r="40" ht="20" customHeight="1">
      <c r="B40" s="39" t="inlineStr">
        <is>
          <t>Every number here is only as honest as your last manual edit — the sheet cannot read your inbox. Erioun can: replies file themselves and the statuses stay current.</t>
        </is>
      </c>
    </row>
    <row r="41" ht="20" customHeight="1">
      <c r="B41" s="40" t="inlineStr">
        <is>
          <t>erioun.com  —  the tracker that updates itself</t>
        </is>
      </c>
    </row>
  </sheetData>
  <mergeCells count="65">
    <mergeCell ref="B2:M2"/>
    <mergeCell ref="H20:I20"/>
    <mergeCell ref="B16:F16"/>
    <mergeCell ref="R11:V11"/>
    <mergeCell ref="J21:P21"/>
    <mergeCell ref="B3:O3"/>
    <mergeCell ref="R19:V19"/>
    <mergeCell ref="J12:P12"/>
    <mergeCell ref="B22:F22"/>
    <mergeCell ref="R13:V13"/>
    <mergeCell ref="W7:Y7"/>
    <mergeCell ref="B18:F18"/>
    <mergeCell ref="H7:J7"/>
    <mergeCell ref="E6:G6"/>
    <mergeCell ref="Q6:S6"/>
    <mergeCell ref="B21:F21"/>
    <mergeCell ref="J18:P18"/>
    <mergeCell ref="B12:F12"/>
    <mergeCell ref="H21:I21"/>
    <mergeCell ref="R16:V16"/>
    <mergeCell ref="B11:F11"/>
    <mergeCell ref="J17:P17"/>
    <mergeCell ref="R15:V15"/>
    <mergeCell ref="R2:Y3"/>
    <mergeCell ref="B14:F14"/>
    <mergeCell ref="T7:V7"/>
    <mergeCell ref="E7:G7"/>
    <mergeCell ref="B6:D6"/>
    <mergeCell ref="N6:P6"/>
    <mergeCell ref="K7:M7"/>
    <mergeCell ref="T6:V6"/>
    <mergeCell ref="B13:F13"/>
    <mergeCell ref="B17:F17"/>
    <mergeCell ref="H11:I11"/>
    <mergeCell ref="H17:I17"/>
    <mergeCell ref="J14:P14"/>
    <mergeCell ref="J19:P19"/>
    <mergeCell ref="R12:V12"/>
    <mergeCell ref="R20:V20"/>
    <mergeCell ref="H16:I16"/>
    <mergeCell ref="J13:P13"/>
    <mergeCell ref="K6:M6"/>
    <mergeCell ref="B40:Y40"/>
    <mergeCell ref="B19:F19"/>
    <mergeCell ref="H19:I19"/>
    <mergeCell ref="J15:P15"/>
    <mergeCell ref="Q7:S7"/>
    <mergeCell ref="B7:D7"/>
    <mergeCell ref="H13:I13"/>
    <mergeCell ref="R17:V17"/>
    <mergeCell ref="B41:Y41"/>
    <mergeCell ref="N7:P7"/>
    <mergeCell ref="H12:I12"/>
    <mergeCell ref="W6:Y6"/>
    <mergeCell ref="B20:F20"/>
    <mergeCell ref="B15:F15"/>
    <mergeCell ref="H15:I15"/>
    <mergeCell ref="H18:I18"/>
    <mergeCell ref="J11:P11"/>
    <mergeCell ref="J20:P20"/>
    <mergeCell ref="H14:I14"/>
    <mergeCell ref="R18:V18"/>
    <mergeCell ref="J16:P16"/>
    <mergeCell ref="R14:V14"/>
    <mergeCell ref="H6:J6"/>
  </mergeCells>
  <conditionalFormatting sqref="W6">
    <cfRule type="cellIs" priority="1" operator="greaterThan" dxfId="0">
      <formula>0</formula>
    </cfRule>
  </conditionalFormatting>
  <conditionalFormatting sqref="G12:G21">
    <cfRule type="dataBar" priority="2">
      <dataBar showValue="1">
        <cfvo type="num" val="0"/>
        <cfvo type="max"/>
        <color rgb="001D5DE8"/>
      </dataBar>
    </cfRule>
  </conditionalFormatting>
  <conditionalFormatting sqref="Q12:Q21">
    <cfRule type="cellIs" priority="3" operator="lessThan" dxfId="1">
      <formula>TODAY()</formula>
    </cfRule>
  </conditionalFormatting>
  <conditionalFormatting sqref="W12:W16">
    <cfRule type="cellIs" priority="4" operator="greaterThan" dxfId="1">
      <formula>0</formula>
    </cfRule>
  </conditionalFormatting>
  <hyperlinks>
    <hyperlink xmlns:r="http://schemas.openxmlformats.org/officeDocument/2006/relationships" ref="B41" r:id="rId1"/>
  </hyperlinks>
  <pageMargins left="0.75" right="0.75" top="1" bottom="1" header="0.5" footer="0.5"/>
  <pageSetup orientation="landscape" fitToWidth="1"/>
  <drawing xmlns:r="http://schemas.openxmlformats.org/officeDocument/2006/relationships" r:id="rId2"/>
</worksheet>
</file>

<file path=xl/worksheets/sheet2.xml><?xml version="1.0" encoding="utf-8"?>
<worksheet xmlns="http://schemas.openxmlformats.org/spreadsheetml/2006/main">
  <sheetPr>
    <tabColor rgb="001D5DE8"/>
    <outlinePr summaryBelow="1" summaryRight="1"/>
    <pageSetUpPr fitToPage="1"/>
  </sheetPr>
  <dimension ref="A1:T407"/>
  <sheetViews>
    <sheetView showGridLines="0" zoomScale="100" workbookViewId="0">
      <pane xSplit="4" ySplit="7" topLeftCell="E8" activePane="bottomRight" state="frozen"/>
      <selection pane="topRight"/>
      <selection pane="bottomLeft"/>
      <selection pane="bottomRight" activeCell="A1" sqref="A1"/>
    </sheetView>
  </sheetViews>
  <sheetFormatPr baseColWidth="8" defaultRowHeight="15"/>
  <cols>
    <col width="4.5" customWidth="1" min="1" max="1"/>
    <col width="18" customWidth="1" min="2" max="2"/>
    <col width="20" customWidth="1" min="3" max="3"/>
    <col width="13" customWidth="1" min="4" max="4"/>
    <col width="22" customWidth="1" min="5" max="5"/>
    <col width="10" customWidth="1" min="6" max="6"/>
    <col width="7" customWidth="1" min="7" max="7"/>
    <col width="11" customWidth="1" min="8" max="8"/>
    <col width="11" customWidth="1" min="9" max="9"/>
    <col width="14" customWidth="1" min="10" max="10"/>
    <col width="12" customWidth="1" min="11" max="11"/>
    <col width="10" customWidth="1" min="12" max="12"/>
    <col width="11" customWidth="1" min="13" max="13"/>
    <col width="7" customWidth="1" min="14" max="14"/>
    <col width="15" customWidth="1" min="15" max="15"/>
    <col width="19" customWidth="1" min="16" max="16"/>
    <col width="13" customWidth="1" min="17" max="17"/>
    <col width="12" customWidth="1" min="18" max="18"/>
    <col width="26" customWidth="1" min="19" max="19"/>
    <col hidden="1" width="8" customWidth="1" min="20" max="20"/>
  </cols>
  <sheetData>
    <row r="1" ht="6" customHeight="1">
      <c r="A1" s="1" t="n"/>
      <c r="B1" s="1" t="n"/>
      <c r="C1" s="1" t="n"/>
      <c r="D1" s="1" t="n"/>
      <c r="E1" s="1" t="n"/>
      <c r="F1" s="1" t="n"/>
      <c r="G1" s="1" t="n"/>
      <c r="H1" s="1" t="n"/>
      <c r="I1" s="1" t="n"/>
      <c r="J1" s="1" t="n"/>
      <c r="K1" s="1" t="n"/>
      <c r="L1" s="1" t="n"/>
      <c r="M1" s="1" t="n"/>
      <c r="N1" s="1" t="n"/>
      <c r="O1" s="1" t="n"/>
      <c r="P1" s="1" t="n"/>
      <c r="Q1" s="1" t="n"/>
      <c r="R1" s="1" t="n"/>
      <c r="S1" s="1" t="n"/>
      <c r="T1" s="1" t="n"/>
    </row>
    <row r="2" ht="24" customHeight="1">
      <c r="A2" s="1" t="n"/>
      <c r="B2" s="41" t="inlineStr">
        <is>
          <t>Applications</t>
        </is>
      </c>
      <c r="I2" s="1" t="n"/>
      <c r="J2" s="1" t="n"/>
      <c r="K2" s="1" t="n"/>
      <c r="L2" s="1" t="n"/>
      <c r="M2" s="1" t="n"/>
      <c r="N2" s="1" t="n"/>
      <c r="O2" s="1" t="n"/>
      <c r="P2" s="1" t="n"/>
      <c r="Q2" s="42" t="inlineStr">
        <is>
          <t>Why type it by hand?  Erioun files the replies for you  →</t>
        </is>
      </c>
    </row>
    <row r="3" ht="16" customHeight="1">
      <c r="A3" s="1" t="n"/>
      <c r="B3" s="4" t="inlineStr">
        <is>
          <t>One row per application, added the day you apply. Everything on the Dashboard is counted from this sheet — you never edit that one.</t>
        </is>
      </c>
      <c r="M3" s="1" t="n"/>
      <c r="N3" s="1" t="n"/>
      <c r="O3" s="1" t="n"/>
      <c r="P3" s="1" t="n"/>
    </row>
    <row r="4" ht="6" customHeight="1">
      <c r="A4" s="1" t="n"/>
      <c r="B4" s="1" t="n"/>
      <c r="C4" s="1" t="n"/>
      <c r="D4" s="1" t="n"/>
      <c r="E4" s="1" t="n"/>
      <c r="F4" s="1" t="n"/>
      <c r="G4" s="1" t="n"/>
      <c r="H4" s="1" t="n"/>
      <c r="I4" s="1" t="n"/>
      <c r="J4" s="1" t="n"/>
      <c r="K4" s="1" t="n"/>
      <c r="L4" s="1" t="n"/>
      <c r="M4" s="1" t="n"/>
      <c r="N4" s="1" t="n"/>
      <c r="O4" s="1" t="n"/>
      <c r="P4" s="1" t="n"/>
      <c r="Q4" s="1" t="n"/>
      <c r="R4" s="1" t="n"/>
      <c r="S4" s="1" t="n"/>
      <c r="T4" s="1" t="n"/>
    </row>
    <row r="5" ht="6" customHeight="1">
      <c r="A5" s="1" t="n"/>
      <c r="B5" s="1" t="n"/>
      <c r="C5" s="1" t="n"/>
      <c r="D5" s="1" t="n"/>
      <c r="E5" s="1" t="n"/>
      <c r="F5" s="1" t="n"/>
      <c r="G5" s="1" t="n"/>
      <c r="H5" s="1" t="n"/>
      <c r="I5" s="1" t="n"/>
      <c r="J5" s="1" t="n"/>
      <c r="K5" s="1" t="n"/>
      <c r="L5" s="1" t="n"/>
      <c r="M5" s="1" t="n"/>
      <c r="N5" s="1" t="n"/>
      <c r="O5" s="1" t="n"/>
      <c r="P5" s="1" t="n"/>
      <c r="Q5" s="1" t="n"/>
      <c r="R5" s="1" t="n"/>
      <c r="S5" s="1" t="n"/>
      <c r="T5" s="1" t="n"/>
    </row>
    <row r="6" ht="6" customHeight="1"/>
    <row r="7" ht="28" customHeight="1">
      <c r="A7" s="43" t="inlineStr">
        <is>
          <t>#</t>
        </is>
      </c>
      <c r="B7" s="43" t="inlineStr">
        <is>
          <t>Company</t>
        </is>
      </c>
      <c r="C7" s="43" t="inlineStr">
        <is>
          <t>Position</t>
        </is>
      </c>
      <c r="D7" s="43" t="inlineStr">
        <is>
          <t>Status</t>
        </is>
      </c>
      <c r="E7" s="43" t="inlineStr">
        <is>
          <t>Next step</t>
        </is>
      </c>
      <c r="F7" s="43" t="inlineStr">
        <is>
          <t>Due</t>
        </is>
      </c>
      <c r="G7" s="43" t="inlineStr">
        <is>
          <t>Quiet</t>
        </is>
      </c>
      <c r="H7" s="43" t="inlineStr">
        <is>
          <t>Applied</t>
        </is>
      </c>
      <c r="I7" s="43" t="inlineStr">
        <is>
          <t>Last reply</t>
        </is>
      </c>
      <c r="J7" s="43" t="inlineStr">
        <is>
          <t>Country</t>
        </is>
      </c>
      <c r="K7" s="43" t="inlineStr">
        <is>
          <t>City</t>
        </is>
      </c>
      <c r="L7" s="43" t="inlineStr">
        <is>
          <t>Work mode</t>
        </is>
      </c>
      <c r="M7" s="43" t="inlineStr">
        <is>
          <t>Salary</t>
        </is>
      </c>
      <c r="N7" s="43" t="inlineStr">
        <is>
          <t>Cur.</t>
        </is>
      </c>
      <c r="O7" s="43" t="inlineStr">
        <is>
          <t>CV used</t>
        </is>
      </c>
      <c r="P7" s="43" t="inlineStr">
        <is>
          <t>Email used</t>
        </is>
      </c>
      <c r="Q7" s="43" t="inlineStr">
        <is>
          <t>Source</t>
        </is>
      </c>
      <c r="R7" s="43" t="inlineStr">
        <is>
          <t>Job link</t>
        </is>
      </c>
      <c r="S7" s="43" t="inlineStr">
        <is>
          <t>Notes</t>
        </is>
      </c>
      <c r="T7" s="43" t="inlineStr">
        <is>
          <t>Rank</t>
        </is>
      </c>
    </row>
    <row r="8" ht="19" customHeight="1">
      <c r="A8" s="44">
        <f>IF($B8="","",ROW()-7)</f>
        <v/>
      </c>
      <c r="B8" s="45" t="inlineStr">
        <is>
          <t>Spotify</t>
        </is>
      </c>
      <c r="C8" s="45" t="inlineStr">
        <is>
          <t>Backend Engineer</t>
        </is>
      </c>
      <c r="D8" s="45" t="inlineStr">
        <is>
          <t>Interview</t>
        </is>
      </c>
      <c r="E8" s="45" t="inlineStr">
        <is>
          <t>Prep 2nd round — read their backend blog</t>
        </is>
      </c>
      <c r="F8" s="46" t="n">
        <v>46234</v>
      </c>
      <c r="G8" s="47">
        <f>IF($B8="","",IF(OR($D8="Rejected",$D8="Ghosted",$D8="Archived",$D8="Offer"),"",IF(MAX($H8,$I8)=0,"",IF(MAX($H8,$I8)&gt;=TODAY(),0,DATEDIF(MAX($H8,$I8),TODAY(),"D")))))</f>
        <v/>
      </c>
      <c r="H8" s="46" t="n">
        <v>46209</v>
      </c>
      <c r="I8" s="46" t="n">
        <v>46225</v>
      </c>
      <c r="J8" s="45" t="inlineStr">
        <is>
          <t>Sweden</t>
        </is>
      </c>
      <c r="K8" s="45" t="inlineStr">
        <is>
          <t>Stockholm</t>
        </is>
      </c>
      <c r="L8" s="45" t="inlineStr">
        <is>
          <t>Hybrid</t>
        </is>
      </c>
      <c r="M8" s="48" t="n">
        <v>650000</v>
      </c>
      <c r="N8" s="45" t="inlineStr">
        <is>
          <t>SEK</t>
        </is>
      </c>
      <c r="O8" s="45" t="inlineStr">
        <is>
          <t>CV - Software</t>
        </is>
      </c>
      <c r="P8" s="45" t="inlineStr">
        <is>
          <t>you@example.com</t>
        </is>
      </c>
      <c r="Q8" s="45" t="inlineStr">
        <is>
          <t>LinkedIn</t>
        </is>
      </c>
      <c r="R8" s="45" t="inlineStr">
        <is>
          <t>https://www.lifeatspotify.com/jobs</t>
        </is>
      </c>
      <c r="S8" s="45" t="inlineStr">
        <is>
          <t>2nd round scheduled. They asked twice about the payments work.</t>
        </is>
      </c>
      <c r="T8" s="44">
        <f>IF(OR($B8="",$F8="",$D8="Rejected",$D8="Ghosted",$D8="Archived"),"",COUNTIFS($F$8:$F$407,"&lt;"&amp;$F8,$B$8:$B$407,"&lt;&gt;",$D$8:$D$407,"&lt;&gt;Rejected",$D$8:$D$407,"&lt;&gt;Ghosted",$D$8:$D$407,"&lt;&gt;Archived")+COUNTIFS($F$8:$F8,$F8,$B$8:$B8,"&lt;&gt;",$D$8:$D8,"&lt;&gt;Rejected",$D$8:$D8,"&lt;&gt;Ghosted",$D$8:$D8,"&lt;&gt;Archived")-1)</f>
        <v/>
      </c>
    </row>
    <row r="9" ht="19" customHeight="1">
      <c r="A9" s="44">
        <f>IF($B9="","",ROW()-7)</f>
        <v/>
      </c>
      <c r="B9" s="45" t="inlineStr">
        <is>
          <t>Google</t>
        </is>
      </c>
      <c r="C9" s="45" t="inlineStr">
        <is>
          <t>Software Engineer</t>
        </is>
      </c>
      <c r="D9" s="45" t="inlineStr">
        <is>
          <t>Applied</t>
        </is>
      </c>
      <c r="E9" s="45" t="inlineStr">
        <is>
          <t>Follow up — three weeks of silence</t>
        </is>
      </c>
      <c r="F9" s="46" t="n">
        <v>46227</v>
      </c>
      <c r="G9" s="47">
        <f>IF($B9="","",IF(OR($D9="Rejected",$D9="Ghosted",$D9="Archived",$D9="Offer"),"",IF(MAX($H9,$I9)=0,"",IF(MAX($H9,$I9)&gt;=TODAY(),0,DATEDIF(MAX($H9,$I9),TODAY(),"D")))))</f>
        <v/>
      </c>
      <c r="H9" s="46" t="n">
        <v>46207</v>
      </c>
      <c r="I9" s="46" t="n"/>
      <c r="J9" s="45" t="inlineStr">
        <is>
          <t>United States</t>
        </is>
      </c>
      <c r="K9" s="45" t="inlineStr">
        <is>
          <t>Mountain View</t>
        </is>
      </c>
      <c r="L9" s="45" t="inlineStr">
        <is>
          <t>On-site</t>
        </is>
      </c>
      <c r="M9" s="48" t="n">
        <v>145000</v>
      </c>
      <c r="N9" s="45" t="inlineStr">
        <is>
          <t>USD</t>
        </is>
      </c>
      <c r="O9" s="45" t="inlineStr">
        <is>
          <t>CV - Software</t>
        </is>
      </c>
      <c r="P9" s="45" t="inlineStr">
        <is>
          <t>you@example.com</t>
        </is>
      </c>
      <c r="Q9" s="45" t="inlineStr">
        <is>
          <t>Company website</t>
        </is>
      </c>
      <c r="R9" s="45" t="inlineStr">
        <is>
          <t>https://careers.google.com</t>
        </is>
      </c>
      <c r="S9" s="45" t="inlineStr">
        <is>
          <t>No reply at all. This row is why the Quiet column exists.</t>
        </is>
      </c>
      <c r="T9" s="44">
        <f>IF(OR($B9="",$F9="",$D9="Rejected",$D9="Ghosted",$D9="Archived"),"",COUNTIFS($F$8:$F$407,"&lt;"&amp;$F9,$B$8:$B$407,"&lt;&gt;",$D$8:$D$407,"&lt;&gt;Rejected",$D$8:$D$407,"&lt;&gt;Ghosted",$D$8:$D$407,"&lt;&gt;Archived")+COUNTIFS($F$8:$F9,$F9,$B$8:$B9,"&lt;&gt;",$D$8:$D9,"&lt;&gt;Rejected",$D$8:$D9,"&lt;&gt;Ghosted",$D$8:$D9,"&lt;&gt;Archived")-1)</f>
        <v/>
      </c>
    </row>
    <row r="10" ht="19" customHeight="1">
      <c r="A10" s="44">
        <f>IF($B10="","",ROW()-7)</f>
        <v/>
      </c>
      <c r="B10" s="45" t="inlineStr">
        <is>
          <t>SAP</t>
        </is>
      </c>
      <c r="C10" s="45" t="inlineStr">
        <is>
          <t>Data Analyst</t>
        </is>
      </c>
      <c r="D10" s="45" t="inlineStr">
        <is>
          <t>Assessment</t>
        </is>
      </c>
      <c r="E10" s="45" t="inlineStr">
        <is>
          <t>Finish the SQL take-home (3h cap)</t>
        </is>
      </c>
      <c r="F10" s="46" t="n">
        <v>46231</v>
      </c>
      <c r="G10" s="47">
        <f>IF($B10="","",IF(OR($D10="Rejected",$D10="Ghosted",$D10="Archived",$D10="Offer"),"",IF(MAX($H10,$I10)=0,"",IF(MAX($H10,$I10)&gt;=TODAY(),0,DATEDIF(MAX($H10,$I10),TODAY(),"D")))))</f>
        <v/>
      </c>
      <c r="H10" s="46" t="n">
        <v>46218</v>
      </c>
      <c r="I10" s="46" t="n">
        <v>46226</v>
      </c>
      <c r="J10" s="45" t="inlineStr">
        <is>
          <t>Germany</t>
        </is>
      </c>
      <c r="K10" s="45" t="inlineStr">
        <is>
          <t>Berlin</t>
        </is>
      </c>
      <c r="L10" s="45" t="inlineStr">
        <is>
          <t>Remote</t>
        </is>
      </c>
      <c r="M10" s="48" t="n">
        <v>70000</v>
      </c>
      <c r="N10" s="45" t="inlineStr">
        <is>
          <t>EUR</t>
        </is>
      </c>
      <c r="O10" s="45" t="inlineStr">
        <is>
          <t>CV - General</t>
        </is>
      </c>
      <c r="P10" s="45" t="inlineStr">
        <is>
          <t>you@example.com</t>
        </is>
      </c>
      <c r="Q10" s="45" t="inlineStr">
        <is>
          <t>LinkedIn</t>
        </is>
      </c>
      <c r="R10" s="45" t="inlineStr">
        <is>
          <t>https://jobs.sap.com</t>
        </is>
      </c>
      <c r="S10" s="45" t="inlineStr">
        <is>
          <t>HR call done. Take-home is timeboxed — respect that.</t>
        </is>
      </c>
      <c r="T10" s="44">
        <f>IF(OR($B10="",$F10="",$D10="Rejected",$D10="Ghosted",$D10="Archived"),"",COUNTIFS($F$8:$F$407,"&lt;"&amp;$F10,$B$8:$B$407,"&lt;&gt;",$D$8:$D$407,"&lt;&gt;Rejected",$D$8:$D$407,"&lt;&gt;Ghosted",$D$8:$D$407,"&lt;&gt;Archived")+COUNTIFS($F$8:$F10,$F10,$B$8:$B10,"&lt;&gt;",$D$8:$D10,"&lt;&gt;Rejected",$D$8:$D10,"&lt;&gt;Ghosted",$D$8:$D10,"&lt;&gt;Archived")-1)</f>
        <v/>
      </c>
    </row>
    <row r="11" ht="19" customHeight="1">
      <c r="A11" s="44">
        <f>IF($B11="","",ROW()-7)</f>
        <v/>
      </c>
      <c r="B11" s="45" t="inlineStr">
        <is>
          <t>Revolut</t>
        </is>
      </c>
      <c r="C11" s="45" t="inlineStr">
        <is>
          <t>Product Analyst</t>
        </is>
      </c>
      <c r="D11" s="45" t="inlineStr">
        <is>
          <t>Offer</t>
        </is>
      </c>
      <c r="E11" s="45" t="inlineStr">
        <is>
          <t>Answer by Friday</t>
        </is>
      </c>
      <c r="F11" s="46" t="n">
        <v>46233</v>
      </c>
      <c r="G11" s="47">
        <f>IF($B11="","",IF(OR($D11="Rejected",$D11="Ghosted",$D11="Archived",$D11="Offer"),"",IF(MAX($H11,$I11)=0,"",IF(MAX($H11,$I11)&gt;=TODAY(),0,DATEDIF(MAX($H11,$I11),TODAY(),"D")))))</f>
        <v/>
      </c>
      <c r="H11" s="46" t="n">
        <v>46185</v>
      </c>
      <c r="I11" s="46" t="n">
        <v>46228</v>
      </c>
      <c r="J11" s="45" t="inlineStr">
        <is>
          <t>United Kingdom</t>
        </is>
      </c>
      <c r="K11" s="45" t="inlineStr">
        <is>
          <t>London</t>
        </is>
      </c>
      <c r="L11" s="45" t="inlineStr">
        <is>
          <t>Hybrid</t>
        </is>
      </c>
      <c r="M11" s="48" t="n">
        <v>80000</v>
      </c>
      <c r="N11" s="45" t="inlineStr">
        <is>
          <t>GBP</t>
        </is>
      </c>
      <c r="O11" s="45" t="inlineStr">
        <is>
          <t>CV - General</t>
        </is>
      </c>
      <c r="P11" s="45" t="inlineStr">
        <is>
          <t>you@example.com</t>
        </is>
      </c>
      <c r="Q11" s="45" t="inlineStr">
        <is>
          <t>Referral</t>
        </is>
      </c>
      <c r="R11" s="45" t="inlineStr">
        <is>
          <t>https://www.revolut.com/careers</t>
        </is>
      </c>
      <c r="S11" s="45" t="inlineStr">
        <is>
          <t>Offer in. Negotiating the equity split.</t>
        </is>
      </c>
      <c r="T11" s="44">
        <f>IF(OR($B11="",$F11="",$D11="Rejected",$D11="Ghosted",$D11="Archived"),"",COUNTIFS($F$8:$F$407,"&lt;"&amp;$F11,$B$8:$B$407,"&lt;&gt;",$D$8:$D$407,"&lt;&gt;Rejected",$D$8:$D$407,"&lt;&gt;Ghosted",$D$8:$D$407,"&lt;&gt;Archived")+COUNTIFS($F$8:$F11,$F11,$B$8:$B11,"&lt;&gt;",$D$8:$D11,"&lt;&gt;Rejected",$D$8:$D11,"&lt;&gt;Ghosted",$D$8:$D11,"&lt;&gt;Archived")-1)</f>
        <v/>
      </c>
    </row>
    <row r="12" ht="19" customHeight="1">
      <c r="A12" s="44">
        <f>IF($B12="","",ROW()-7)</f>
        <v/>
      </c>
      <c r="B12" s="45" t="inlineStr">
        <is>
          <t>Booking.com</t>
        </is>
      </c>
      <c r="C12" s="45" t="inlineStr">
        <is>
          <t>Backend Engineer</t>
        </is>
      </c>
      <c r="D12" s="45" t="inlineStr">
        <is>
          <t>Rejected</t>
        </is>
      </c>
      <c r="E12" s="45" t="inlineStr"/>
      <c r="F12" s="46" t="n"/>
      <c r="G12" s="47">
        <f>IF($B12="","",IF(OR($D12="Rejected",$D12="Ghosted",$D12="Archived",$D12="Offer"),"",IF(MAX($H12,$I12)=0,"",IF(MAX($H12,$I12)&gt;=TODAY(),0,DATEDIF(MAX($H12,$I12),TODAY(),"D")))))</f>
        <v/>
      </c>
      <c r="H12" s="46" t="n">
        <v>46178</v>
      </c>
      <c r="I12" s="46" t="n">
        <v>46216</v>
      </c>
      <c r="J12" s="45" t="inlineStr">
        <is>
          <t>Netherlands</t>
        </is>
      </c>
      <c r="K12" s="45" t="inlineStr">
        <is>
          <t>Amsterdam</t>
        </is>
      </c>
      <c r="L12" s="45" t="inlineStr">
        <is>
          <t>On-site</t>
        </is>
      </c>
      <c r="M12" s="48" t="n">
        <v>75000</v>
      </c>
      <c r="N12" s="45" t="inlineStr">
        <is>
          <t>EUR</t>
        </is>
      </c>
      <c r="O12" s="45" t="inlineStr">
        <is>
          <t>CV - Software</t>
        </is>
      </c>
      <c r="P12" s="45" t="inlineStr">
        <is>
          <t>you@example.com</t>
        </is>
      </c>
      <c r="Q12" s="45" t="inlineStr">
        <is>
          <t>Indeed</t>
        </is>
      </c>
      <c r="R12" s="45" t="inlineStr">
        <is>
          <t>https://careers.booking.com</t>
        </is>
      </c>
      <c r="S12" s="45" t="inlineStr">
        <is>
          <t>Rejected after the take-home. Asked for feedback, got some.</t>
        </is>
      </c>
      <c r="T12" s="44">
        <f>IF(OR($B12="",$F12="",$D12="Rejected",$D12="Ghosted",$D12="Archived"),"",COUNTIFS($F$8:$F$407,"&lt;"&amp;$F12,$B$8:$B$407,"&lt;&gt;",$D$8:$D$407,"&lt;&gt;Rejected",$D$8:$D$407,"&lt;&gt;Ghosted",$D$8:$D$407,"&lt;&gt;Archived")+COUNTIFS($F$8:$F12,$F12,$B$8:$B12,"&lt;&gt;",$D$8:$D12,"&lt;&gt;Rejected",$D$8:$D12,"&lt;&gt;Ghosted",$D$8:$D12,"&lt;&gt;Archived")-1)</f>
        <v/>
      </c>
    </row>
    <row r="13" ht="19" customHeight="1">
      <c r="A13" s="44">
        <f>IF($B13="","",ROW()-7)</f>
        <v/>
      </c>
      <c r="B13" s="45" t="inlineStr">
        <is>
          <t>Klarna</t>
        </is>
      </c>
      <c r="C13" s="45" t="inlineStr">
        <is>
          <t>Frontend Engineer</t>
        </is>
      </c>
      <c r="D13" s="45" t="inlineStr">
        <is>
          <t>Ghosted</t>
        </is>
      </c>
      <c r="E13" s="45" t="inlineStr"/>
      <c r="F13" s="46" t="n"/>
      <c r="G13" s="47">
        <f>IF($B13="","",IF(OR($D13="Rejected",$D13="Ghosted",$D13="Archived",$D13="Offer"),"",IF(MAX($H13,$I13)=0,"",IF(MAX($H13,$I13)&gt;=TODAY(),0,DATEDIF(MAX($H13,$I13),TODAY(),"D")))))</f>
        <v/>
      </c>
      <c r="H13" s="46" t="n">
        <v>46170</v>
      </c>
      <c r="I13" s="46" t="n"/>
      <c r="J13" s="45" t="inlineStr">
        <is>
          <t>Sweden</t>
        </is>
      </c>
      <c r="K13" s="45" t="inlineStr">
        <is>
          <t>Stockholm</t>
        </is>
      </c>
      <c r="L13" s="45" t="inlineStr">
        <is>
          <t>Hybrid</t>
        </is>
      </c>
      <c r="M13" s="48" t="n">
        <v>600000</v>
      </c>
      <c r="N13" s="45" t="inlineStr">
        <is>
          <t>SEK</t>
        </is>
      </c>
      <c r="O13" s="45" t="inlineStr">
        <is>
          <t>CV - Software</t>
        </is>
      </c>
      <c r="P13" s="45" t="inlineStr">
        <is>
          <t>you@example.com</t>
        </is>
      </c>
      <c r="Q13" s="45" t="inlineStr">
        <is>
          <t>Indeed</t>
        </is>
      </c>
      <c r="R13" s="45" t="inlineStr">
        <is>
          <t>https://jobs.klarna.com</t>
        </is>
      </c>
      <c r="S13" s="45" t="inlineStr">
        <is>
          <t>Nothing after four weeks and two follow-ups. Moved on.</t>
        </is>
      </c>
      <c r="T13" s="44">
        <f>IF(OR($B13="",$F13="",$D13="Rejected",$D13="Ghosted",$D13="Archived"),"",COUNTIFS($F$8:$F$407,"&lt;"&amp;$F13,$B$8:$B$407,"&lt;&gt;",$D$8:$D$407,"&lt;&gt;Rejected",$D$8:$D$407,"&lt;&gt;Ghosted",$D$8:$D$407,"&lt;&gt;Archived")+COUNTIFS($F$8:$F13,$F13,$B$8:$B13,"&lt;&gt;",$D$8:$D13,"&lt;&gt;Rejected",$D$8:$D13,"&lt;&gt;Ghosted",$D$8:$D13,"&lt;&gt;Archived")-1)</f>
        <v/>
      </c>
    </row>
    <row r="14" ht="19" customHeight="1">
      <c r="A14" s="44">
        <f>IF($B14="","",ROW()-7)</f>
        <v/>
      </c>
      <c r="B14" s="45" t="n"/>
      <c r="C14" s="45" t="n"/>
      <c r="D14" s="45" t="n"/>
      <c r="E14" s="45" t="n"/>
      <c r="F14" s="46" t="n"/>
      <c r="G14" s="47">
        <f>IF($B14="","",IF(OR($D14="Rejected",$D14="Ghosted",$D14="Archived",$D14="Offer"),"",IF(MAX($H14,$I14)=0,"",IF(MAX($H14,$I14)&gt;=TODAY(),0,DATEDIF(MAX($H14,$I14),TODAY(),"D")))))</f>
        <v/>
      </c>
      <c r="H14" s="46" t="n"/>
      <c r="I14" s="46" t="n"/>
      <c r="J14" s="45" t="n"/>
      <c r="K14" s="45" t="n"/>
      <c r="L14" s="45" t="n"/>
      <c r="M14" s="48" t="n"/>
      <c r="N14" s="45" t="n"/>
      <c r="O14" s="45" t="n"/>
      <c r="P14" s="45" t="n"/>
      <c r="Q14" s="45" t="n"/>
      <c r="R14" s="45" t="n"/>
      <c r="S14" s="45" t="n"/>
      <c r="T14" s="44">
        <f>IF(OR($B14="",$F14="",$D14="Rejected",$D14="Ghosted",$D14="Archived"),"",COUNTIFS($F$8:$F$407,"&lt;"&amp;$F14,$B$8:$B$407,"&lt;&gt;",$D$8:$D$407,"&lt;&gt;Rejected",$D$8:$D$407,"&lt;&gt;Ghosted",$D$8:$D$407,"&lt;&gt;Archived")+COUNTIFS($F$8:$F14,$F14,$B$8:$B14,"&lt;&gt;",$D$8:$D14,"&lt;&gt;Rejected",$D$8:$D14,"&lt;&gt;Ghosted",$D$8:$D14,"&lt;&gt;Archived")-1)</f>
        <v/>
      </c>
    </row>
    <row r="15" ht="19" customHeight="1">
      <c r="A15" s="44">
        <f>IF($B15="","",ROW()-7)</f>
        <v/>
      </c>
      <c r="B15" s="45" t="n"/>
      <c r="C15" s="45" t="n"/>
      <c r="D15" s="45" t="n"/>
      <c r="E15" s="45" t="n"/>
      <c r="F15" s="46" t="n"/>
      <c r="G15" s="47">
        <f>IF($B15="","",IF(OR($D15="Rejected",$D15="Ghosted",$D15="Archived",$D15="Offer"),"",IF(MAX($H15,$I15)=0,"",IF(MAX($H15,$I15)&gt;=TODAY(),0,DATEDIF(MAX($H15,$I15),TODAY(),"D")))))</f>
        <v/>
      </c>
      <c r="H15" s="46" t="n"/>
      <c r="I15" s="46" t="n"/>
      <c r="J15" s="45" t="n"/>
      <c r="K15" s="45" t="n"/>
      <c r="L15" s="45" t="n"/>
      <c r="M15" s="48" t="n"/>
      <c r="N15" s="45" t="n"/>
      <c r="O15" s="45" t="n"/>
      <c r="P15" s="45" t="n"/>
      <c r="Q15" s="45" t="n"/>
      <c r="R15" s="45" t="n"/>
      <c r="S15" s="45" t="n"/>
      <c r="T15" s="44">
        <f>IF(OR($B15="",$F15="",$D15="Rejected",$D15="Ghosted",$D15="Archived"),"",COUNTIFS($F$8:$F$407,"&lt;"&amp;$F15,$B$8:$B$407,"&lt;&gt;",$D$8:$D$407,"&lt;&gt;Rejected",$D$8:$D$407,"&lt;&gt;Ghosted",$D$8:$D$407,"&lt;&gt;Archived")+COUNTIFS($F$8:$F15,$F15,$B$8:$B15,"&lt;&gt;",$D$8:$D15,"&lt;&gt;Rejected",$D$8:$D15,"&lt;&gt;Ghosted",$D$8:$D15,"&lt;&gt;Archived")-1)</f>
        <v/>
      </c>
    </row>
    <row r="16" ht="19" customHeight="1">
      <c r="A16" s="44">
        <f>IF($B16="","",ROW()-7)</f>
        <v/>
      </c>
      <c r="B16" s="45" t="n"/>
      <c r="C16" s="45" t="n"/>
      <c r="D16" s="45" t="n"/>
      <c r="E16" s="45" t="n"/>
      <c r="F16" s="46" t="n"/>
      <c r="G16" s="47">
        <f>IF($B16="","",IF(OR($D16="Rejected",$D16="Ghosted",$D16="Archived",$D16="Offer"),"",IF(MAX($H16,$I16)=0,"",IF(MAX($H16,$I16)&gt;=TODAY(),0,DATEDIF(MAX($H16,$I16),TODAY(),"D")))))</f>
        <v/>
      </c>
      <c r="H16" s="46" t="n"/>
      <c r="I16" s="46" t="n"/>
      <c r="J16" s="45" t="n"/>
      <c r="K16" s="45" t="n"/>
      <c r="L16" s="45" t="n"/>
      <c r="M16" s="48" t="n"/>
      <c r="N16" s="45" t="n"/>
      <c r="O16" s="45" t="n"/>
      <c r="P16" s="45" t="n"/>
      <c r="Q16" s="45" t="n"/>
      <c r="R16" s="45" t="n"/>
      <c r="S16" s="45" t="n"/>
      <c r="T16" s="44">
        <f>IF(OR($B16="",$F16="",$D16="Rejected",$D16="Ghosted",$D16="Archived"),"",COUNTIFS($F$8:$F$407,"&lt;"&amp;$F16,$B$8:$B$407,"&lt;&gt;",$D$8:$D$407,"&lt;&gt;Rejected",$D$8:$D$407,"&lt;&gt;Ghosted",$D$8:$D$407,"&lt;&gt;Archived")+COUNTIFS($F$8:$F16,$F16,$B$8:$B16,"&lt;&gt;",$D$8:$D16,"&lt;&gt;Rejected",$D$8:$D16,"&lt;&gt;Ghosted",$D$8:$D16,"&lt;&gt;Archived")-1)</f>
        <v/>
      </c>
    </row>
    <row r="17" ht="19" customHeight="1">
      <c r="A17" s="44">
        <f>IF($B17="","",ROW()-7)</f>
        <v/>
      </c>
      <c r="B17" s="45" t="n"/>
      <c r="C17" s="45" t="n"/>
      <c r="D17" s="45" t="n"/>
      <c r="E17" s="45" t="n"/>
      <c r="F17" s="46" t="n"/>
      <c r="G17" s="47">
        <f>IF($B17="","",IF(OR($D17="Rejected",$D17="Ghosted",$D17="Archived",$D17="Offer"),"",IF(MAX($H17,$I17)=0,"",IF(MAX($H17,$I17)&gt;=TODAY(),0,DATEDIF(MAX($H17,$I17),TODAY(),"D")))))</f>
        <v/>
      </c>
      <c r="H17" s="46" t="n"/>
      <c r="I17" s="46" t="n"/>
      <c r="J17" s="45" t="n"/>
      <c r="K17" s="45" t="n"/>
      <c r="L17" s="45" t="n"/>
      <c r="M17" s="48" t="n"/>
      <c r="N17" s="45" t="n"/>
      <c r="O17" s="45" t="n"/>
      <c r="P17" s="45" t="n"/>
      <c r="Q17" s="45" t="n"/>
      <c r="R17" s="45" t="n"/>
      <c r="S17" s="45" t="n"/>
      <c r="T17" s="44">
        <f>IF(OR($B17="",$F17="",$D17="Rejected",$D17="Ghosted",$D17="Archived"),"",COUNTIFS($F$8:$F$407,"&lt;"&amp;$F17,$B$8:$B$407,"&lt;&gt;",$D$8:$D$407,"&lt;&gt;Rejected",$D$8:$D$407,"&lt;&gt;Ghosted",$D$8:$D$407,"&lt;&gt;Archived")+COUNTIFS($F$8:$F17,$F17,$B$8:$B17,"&lt;&gt;",$D$8:$D17,"&lt;&gt;Rejected",$D$8:$D17,"&lt;&gt;Ghosted",$D$8:$D17,"&lt;&gt;Archived")-1)</f>
        <v/>
      </c>
    </row>
    <row r="18" ht="19" customHeight="1">
      <c r="A18" s="44">
        <f>IF($B18="","",ROW()-7)</f>
        <v/>
      </c>
      <c r="B18" s="45" t="n"/>
      <c r="C18" s="45" t="n"/>
      <c r="D18" s="45" t="n"/>
      <c r="E18" s="45" t="n"/>
      <c r="F18" s="46" t="n"/>
      <c r="G18" s="47">
        <f>IF($B18="","",IF(OR($D18="Rejected",$D18="Ghosted",$D18="Archived",$D18="Offer"),"",IF(MAX($H18,$I18)=0,"",IF(MAX($H18,$I18)&gt;=TODAY(),0,DATEDIF(MAX($H18,$I18),TODAY(),"D")))))</f>
        <v/>
      </c>
      <c r="H18" s="46" t="n"/>
      <c r="I18" s="46" t="n"/>
      <c r="J18" s="45" t="n"/>
      <c r="K18" s="45" t="n"/>
      <c r="L18" s="45" t="n"/>
      <c r="M18" s="48" t="n"/>
      <c r="N18" s="45" t="n"/>
      <c r="O18" s="45" t="n"/>
      <c r="P18" s="45" t="n"/>
      <c r="Q18" s="45" t="n"/>
      <c r="R18" s="45" t="n"/>
      <c r="S18" s="45" t="n"/>
      <c r="T18" s="44">
        <f>IF(OR($B18="",$F18="",$D18="Rejected",$D18="Ghosted",$D18="Archived"),"",COUNTIFS($F$8:$F$407,"&lt;"&amp;$F18,$B$8:$B$407,"&lt;&gt;",$D$8:$D$407,"&lt;&gt;Rejected",$D$8:$D$407,"&lt;&gt;Ghosted",$D$8:$D$407,"&lt;&gt;Archived")+COUNTIFS($F$8:$F18,$F18,$B$8:$B18,"&lt;&gt;",$D$8:$D18,"&lt;&gt;Rejected",$D$8:$D18,"&lt;&gt;Ghosted",$D$8:$D18,"&lt;&gt;Archived")-1)</f>
        <v/>
      </c>
    </row>
    <row r="19" ht="19" customHeight="1">
      <c r="A19" s="44">
        <f>IF($B19="","",ROW()-7)</f>
        <v/>
      </c>
      <c r="B19" s="45" t="n"/>
      <c r="C19" s="45" t="n"/>
      <c r="D19" s="45" t="n"/>
      <c r="E19" s="45" t="n"/>
      <c r="F19" s="46" t="n"/>
      <c r="G19" s="47">
        <f>IF($B19="","",IF(OR($D19="Rejected",$D19="Ghosted",$D19="Archived",$D19="Offer"),"",IF(MAX($H19,$I19)=0,"",IF(MAX($H19,$I19)&gt;=TODAY(),0,DATEDIF(MAX($H19,$I19),TODAY(),"D")))))</f>
        <v/>
      </c>
      <c r="H19" s="46" t="n"/>
      <c r="I19" s="46" t="n"/>
      <c r="J19" s="45" t="n"/>
      <c r="K19" s="45" t="n"/>
      <c r="L19" s="45" t="n"/>
      <c r="M19" s="48" t="n"/>
      <c r="N19" s="45" t="n"/>
      <c r="O19" s="45" t="n"/>
      <c r="P19" s="45" t="n"/>
      <c r="Q19" s="45" t="n"/>
      <c r="R19" s="45" t="n"/>
      <c r="S19" s="45" t="n"/>
      <c r="T19" s="44">
        <f>IF(OR($B19="",$F19="",$D19="Rejected",$D19="Ghosted",$D19="Archived"),"",COUNTIFS($F$8:$F$407,"&lt;"&amp;$F19,$B$8:$B$407,"&lt;&gt;",$D$8:$D$407,"&lt;&gt;Rejected",$D$8:$D$407,"&lt;&gt;Ghosted",$D$8:$D$407,"&lt;&gt;Archived")+COUNTIFS($F$8:$F19,$F19,$B$8:$B19,"&lt;&gt;",$D$8:$D19,"&lt;&gt;Rejected",$D$8:$D19,"&lt;&gt;Ghosted",$D$8:$D19,"&lt;&gt;Archived")-1)</f>
        <v/>
      </c>
    </row>
    <row r="20" ht="19" customHeight="1">
      <c r="A20" s="44">
        <f>IF($B20="","",ROW()-7)</f>
        <v/>
      </c>
      <c r="B20" s="45" t="n"/>
      <c r="C20" s="45" t="n"/>
      <c r="D20" s="45" t="n"/>
      <c r="E20" s="45" t="n"/>
      <c r="F20" s="46" t="n"/>
      <c r="G20" s="47">
        <f>IF($B20="","",IF(OR($D20="Rejected",$D20="Ghosted",$D20="Archived",$D20="Offer"),"",IF(MAX($H20,$I20)=0,"",IF(MAX($H20,$I20)&gt;=TODAY(),0,DATEDIF(MAX($H20,$I20),TODAY(),"D")))))</f>
        <v/>
      </c>
      <c r="H20" s="46" t="n"/>
      <c r="I20" s="46" t="n"/>
      <c r="J20" s="45" t="n"/>
      <c r="K20" s="45" t="n"/>
      <c r="L20" s="45" t="n"/>
      <c r="M20" s="48" t="n"/>
      <c r="N20" s="45" t="n"/>
      <c r="O20" s="45" t="n"/>
      <c r="P20" s="45" t="n"/>
      <c r="Q20" s="45" t="n"/>
      <c r="R20" s="45" t="n"/>
      <c r="S20" s="45" t="n"/>
      <c r="T20" s="44">
        <f>IF(OR($B20="",$F20="",$D20="Rejected",$D20="Ghosted",$D20="Archived"),"",COUNTIFS($F$8:$F$407,"&lt;"&amp;$F20,$B$8:$B$407,"&lt;&gt;",$D$8:$D$407,"&lt;&gt;Rejected",$D$8:$D$407,"&lt;&gt;Ghosted",$D$8:$D$407,"&lt;&gt;Archived")+COUNTIFS($F$8:$F20,$F20,$B$8:$B20,"&lt;&gt;",$D$8:$D20,"&lt;&gt;Rejected",$D$8:$D20,"&lt;&gt;Ghosted",$D$8:$D20,"&lt;&gt;Archived")-1)</f>
        <v/>
      </c>
    </row>
    <row r="21" ht="19" customHeight="1">
      <c r="A21" s="44">
        <f>IF($B21="","",ROW()-7)</f>
        <v/>
      </c>
      <c r="B21" s="45" t="n"/>
      <c r="C21" s="45" t="n"/>
      <c r="D21" s="45" t="n"/>
      <c r="E21" s="45" t="n"/>
      <c r="F21" s="46" t="n"/>
      <c r="G21" s="47">
        <f>IF($B21="","",IF(OR($D21="Rejected",$D21="Ghosted",$D21="Archived",$D21="Offer"),"",IF(MAX($H21,$I21)=0,"",IF(MAX($H21,$I21)&gt;=TODAY(),0,DATEDIF(MAX($H21,$I21),TODAY(),"D")))))</f>
        <v/>
      </c>
      <c r="H21" s="46" t="n"/>
      <c r="I21" s="46" t="n"/>
      <c r="J21" s="45" t="n"/>
      <c r="K21" s="45" t="n"/>
      <c r="L21" s="45" t="n"/>
      <c r="M21" s="48" t="n"/>
      <c r="N21" s="45" t="n"/>
      <c r="O21" s="45" t="n"/>
      <c r="P21" s="45" t="n"/>
      <c r="Q21" s="45" t="n"/>
      <c r="R21" s="45" t="n"/>
      <c r="S21" s="45" t="n"/>
      <c r="T21" s="44">
        <f>IF(OR($B21="",$F21="",$D21="Rejected",$D21="Ghosted",$D21="Archived"),"",COUNTIFS($F$8:$F$407,"&lt;"&amp;$F21,$B$8:$B$407,"&lt;&gt;",$D$8:$D$407,"&lt;&gt;Rejected",$D$8:$D$407,"&lt;&gt;Ghosted",$D$8:$D$407,"&lt;&gt;Archived")+COUNTIFS($F$8:$F21,$F21,$B$8:$B21,"&lt;&gt;",$D$8:$D21,"&lt;&gt;Rejected",$D$8:$D21,"&lt;&gt;Ghosted",$D$8:$D21,"&lt;&gt;Archived")-1)</f>
        <v/>
      </c>
    </row>
    <row r="22" ht="19" customHeight="1">
      <c r="A22" s="44">
        <f>IF($B22="","",ROW()-7)</f>
        <v/>
      </c>
      <c r="B22" s="45" t="n"/>
      <c r="C22" s="45" t="n"/>
      <c r="D22" s="45" t="n"/>
      <c r="E22" s="45" t="n"/>
      <c r="F22" s="46" t="n"/>
      <c r="G22" s="47">
        <f>IF($B22="","",IF(OR($D22="Rejected",$D22="Ghosted",$D22="Archived",$D22="Offer"),"",IF(MAX($H22,$I22)=0,"",IF(MAX($H22,$I22)&gt;=TODAY(),0,DATEDIF(MAX($H22,$I22),TODAY(),"D")))))</f>
        <v/>
      </c>
      <c r="H22" s="46" t="n"/>
      <c r="I22" s="46" t="n"/>
      <c r="J22" s="45" t="n"/>
      <c r="K22" s="45" t="n"/>
      <c r="L22" s="45" t="n"/>
      <c r="M22" s="48" t="n"/>
      <c r="N22" s="45" t="n"/>
      <c r="O22" s="45" t="n"/>
      <c r="P22" s="45" t="n"/>
      <c r="Q22" s="45" t="n"/>
      <c r="R22" s="45" t="n"/>
      <c r="S22" s="45" t="n"/>
      <c r="T22" s="44">
        <f>IF(OR($B22="",$F22="",$D22="Rejected",$D22="Ghosted",$D22="Archived"),"",COUNTIFS($F$8:$F$407,"&lt;"&amp;$F22,$B$8:$B$407,"&lt;&gt;",$D$8:$D$407,"&lt;&gt;Rejected",$D$8:$D$407,"&lt;&gt;Ghosted",$D$8:$D$407,"&lt;&gt;Archived")+COUNTIFS($F$8:$F22,$F22,$B$8:$B22,"&lt;&gt;",$D$8:$D22,"&lt;&gt;Rejected",$D$8:$D22,"&lt;&gt;Ghosted",$D$8:$D22,"&lt;&gt;Archived")-1)</f>
        <v/>
      </c>
    </row>
    <row r="23" ht="19" customHeight="1">
      <c r="A23" s="44">
        <f>IF($B23="","",ROW()-7)</f>
        <v/>
      </c>
      <c r="B23" s="45" t="n"/>
      <c r="C23" s="45" t="n"/>
      <c r="D23" s="45" t="n"/>
      <c r="E23" s="45" t="n"/>
      <c r="F23" s="46" t="n"/>
      <c r="G23" s="47">
        <f>IF($B23="","",IF(OR($D23="Rejected",$D23="Ghosted",$D23="Archived",$D23="Offer"),"",IF(MAX($H23,$I23)=0,"",IF(MAX($H23,$I23)&gt;=TODAY(),0,DATEDIF(MAX($H23,$I23),TODAY(),"D")))))</f>
        <v/>
      </c>
      <c r="H23" s="46" t="n"/>
      <c r="I23" s="46" t="n"/>
      <c r="J23" s="45" t="n"/>
      <c r="K23" s="45" t="n"/>
      <c r="L23" s="45" t="n"/>
      <c r="M23" s="48" t="n"/>
      <c r="N23" s="45" t="n"/>
      <c r="O23" s="45" t="n"/>
      <c r="P23" s="45" t="n"/>
      <c r="Q23" s="45" t="n"/>
      <c r="R23" s="45" t="n"/>
      <c r="S23" s="45" t="n"/>
      <c r="T23" s="44">
        <f>IF(OR($B23="",$F23="",$D23="Rejected",$D23="Ghosted",$D23="Archived"),"",COUNTIFS($F$8:$F$407,"&lt;"&amp;$F23,$B$8:$B$407,"&lt;&gt;",$D$8:$D$407,"&lt;&gt;Rejected",$D$8:$D$407,"&lt;&gt;Ghosted",$D$8:$D$407,"&lt;&gt;Archived")+COUNTIFS($F$8:$F23,$F23,$B$8:$B23,"&lt;&gt;",$D$8:$D23,"&lt;&gt;Rejected",$D$8:$D23,"&lt;&gt;Ghosted",$D$8:$D23,"&lt;&gt;Archived")-1)</f>
        <v/>
      </c>
    </row>
    <row r="24" ht="19" customHeight="1">
      <c r="A24" s="44">
        <f>IF($B24="","",ROW()-7)</f>
        <v/>
      </c>
      <c r="B24" s="45" t="n"/>
      <c r="C24" s="45" t="n"/>
      <c r="D24" s="45" t="n"/>
      <c r="E24" s="45" t="n"/>
      <c r="F24" s="46" t="n"/>
      <c r="G24" s="47">
        <f>IF($B24="","",IF(OR($D24="Rejected",$D24="Ghosted",$D24="Archived",$D24="Offer"),"",IF(MAX($H24,$I24)=0,"",IF(MAX($H24,$I24)&gt;=TODAY(),0,DATEDIF(MAX($H24,$I24),TODAY(),"D")))))</f>
        <v/>
      </c>
      <c r="H24" s="46" t="n"/>
      <c r="I24" s="46" t="n"/>
      <c r="J24" s="45" t="n"/>
      <c r="K24" s="45" t="n"/>
      <c r="L24" s="45" t="n"/>
      <c r="M24" s="48" t="n"/>
      <c r="N24" s="45" t="n"/>
      <c r="O24" s="45" t="n"/>
      <c r="P24" s="45" t="n"/>
      <c r="Q24" s="45" t="n"/>
      <c r="R24" s="45" t="n"/>
      <c r="S24" s="45" t="n"/>
      <c r="T24" s="44">
        <f>IF(OR($B24="",$F24="",$D24="Rejected",$D24="Ghosted",$D24="Archived"),"",COUNTIFS($F$8:$F$407,"&lt;"&amp;$F24,$B$8:$B$407,"&lt;&gt;",$D$8:$D$407,"&lt;&gt;Rejected",$D$8:$D$407,"&lt;&gt;Ghosted",$D$8:$D$407,"&lt;&gt;Archived")+COUNTIFS($F$8:$F24,$F24,$B$8:$B24,"&lt;&gt;",$D$8:$D24,"&lt;&gt;Rejected",$D$8:$D24,"&lt;&gt;Ghosted",$D$8:$D24,"&lt;&gt;Archived")-1)</f>
        <v/>
      </c>
    </row>
    <row r="25" ht="19" customHeight="1">
      <c r="A25" s="44">
        <f>IF($B25="","",ROW()-7)</f>
        <v/>
      </c>
      <c r="B25" s="45" t="n"/>
      <c r="C25" s="45" t="n"/>
      <c r="D25" s="45" t="n"/>
      <c r="E25" s="45" t="n"/>
      <c r="F25" s="46" t="n"/>
      <c r="G25" s="47">
        <f>IF($B25="","",IF(OR($D25="Rejected",$D25="Ghosted",$D25="Archived",$D25="Offer"),"",IF(MAX($H25,$I25)=0,"",IF(MAX($H25,$I25)&gt;=TODAY(),0,DATEDIF(MAX($H25,$I25),TODAY(),"D")))))</f>
        <v/>
      </c>
      <c r="H25" s="46" t="n"/>
      <c r="I25" s="46" t="n"/>
      <c r="J25" s="45" t="n"/>
      <c r="K25" s="45" t="n"/>
      <c r="L25" s="45" t="n"/>
      <c r="M25" s="48" t="n"/>
      <c r="N25" s="45" t="n"/>
      <c r="O25" s="45" t="n"/>
      <c r="P25" s="45" t="n"/>
      <c r="Q25" s="45" t="n"/>
      <c r="R25" s="45" t="n"/>
      <c r="S25" s="45" t="n"/>
      <c r="T25" s="44">
        <f>IF(OR($B25="",$F25="",$D25="Rejected",$D25="Ghosted",$D25="Archived"),"",COUNTIFS($F$8:$F$407,"&lt;"&amp;$F25,$B$8:$B$407,"&lt;&gt;",$D$8:$D$407,"&lt;&gt;Rejected",$D$8:$D$407,"&lt;&gt;Ghosted",$D$8:$D$407,"&lt;&gt;Archived")+COUNTIFS($F$8:$F25,$F25,$B$8:$B25,"&lt;&gt;",$D$8:$D25,"&lt;&gt;Rejected",$D$8:$D25,"&lt;&gt;Ghosted",$D$8:$D25,"&lt;&gt;Archived")-1)</f>
        <v/>
      </c>
    </row>
    <row r="26" ht="19" customHeight="1">
      <c r="A26" s="44">
        <f>IF($B26="","",ROW()-7)</f>
        <v/>
      </c>
      <c r="B26" s="45" t="n"/>
      <c r="C26" s="45" t="n"/>
      <c r="D26" s="45" t="n"/>
      <c r="E26" s="45" t="n"/>
      <c r="F26" s="46" t="n"/>
      <c r="G26" s="47">
        <f>IF($B26="","",IF(OR($D26="Rejected",$D26="Ghosted",$D26="Archived",$D26="Offer"),"",IF(MAX($H26,$I26)=0,"",IF(MAX($H26,$I26)&gt;=TODAY(),0,DATEDIF(MAX($H26,$I26),TODAY(),"D")))))</f>
        <v/>
      </c>
      <c r="H26" s="46" t="n"/>
      <c r="I26" s="46" t="n"/>
      <c r="J26" s="45" t="n"/>
      <c r="K26" s="45" t="n"/>
      <c r="L26" s="45" t="n"/>
      <c r="M26" s="48" t="n"/>
      <c r="N26" s="45" t="n"/>
      <c r="O26" s="45" t="n"/>
      <c r="P26" s="45" t="n"/>
      <c r="Q26" s="45" t="n"/>
      <c r="R26" s="45" t="n"/>
      <c r="S26" s="45" t="n"/>
      <c r="T26" s="44">
        <f>IF(OR($B26="",$F26="",$D26="Rejected",$D26="Ghosted",$D26="Archived"),"",COUNTIFS($F$8:$F$407,"&lt;"&amp;$F26,$B$8:$B$407,"&lt;&gt;",$D$8:$D$407,"&lt;&gt;Rejected",$D$8:$D$407,"&lt;&gt;Ghosted",$D$8:$D$407,"&lt;&gt;Archived")+COUNTIFS($F$8:$F26,$F26,$B$8:$B26,"&lt;&gt;",$D$8:$D26,"&lt;&gt;Rejected",$D$8:$D26,"&lt;&gt;Ghosted",$D$8:$D26,"&lt;&gt;Archived")-1)</f>
        <v/>
      </c>
    </row>
    <row r="27" ht="19" customHeight="1">
      <c r="A27" s="44">
        <f>IF($B27="","",ROW()-7)</f>
        <v/>
      </c>
      <c r="B27" s="45" t="n"/>
      <c r="C27" s="45" t="n"/>
      <c r="D27" s="45" t="n"/>
      <c r="E27" s="45" t="n"/>
      <c r="F27" s="46" t="n"/>
      <c r="G27" s="47">
        <f>IF($B27="","",IF(OR($D27="Rejected",$D27="Ghosted",$D27="Archived",$D27="Offer"),"",IF(MAX($H27,$I27)=0,"",IF(MAX($H27,$I27)&gt;=TODAY(),0,DATEDIF(MAX($H27,$I27),TODAY(),"D")))))</f>
        <v/>
      </c>
      <c r="H27" s="46" t="n"/>
      <c r="I27" s="46" t="n"/>
      <c r="J27" s="45" t="n"/>
      <c r="K27" s="45" t="n"/>
      <c r="L27" s="45" t="n"/>
      <c r="M27" s="48" t="n"/>
      <c r="N27" s="45" t="n"/>
      <c r="O27" s="45" t="n"/>
      <c r="P27" s="45" t="n"/>
      <c r="Q27" s="45" t="n"/>
      <c r="R27" s="45" t="n"/>
      <c r="S27" s="45" t="n"/>
      <c r="T27" s="44">
        <f>IF(OR($B27="",$F27="",$D27="Rejected",$D27="Ghosted",$D27="Archived"),"",COUNTIFS($F$8:$F$407,"&lt;"&amp;$F27,$B$8:$B$407,"&lt;&gt;",$D$8:$D$407,"&lt;&gt;Rejected",$D$8:$D$407,"&lt;&gt;Ghosted",$D$8:$D$407,"&lt;&gt;Archived")+COUNTIFS($F$8:$F27,$F27,$B$8:$B27,"&lt;&gt;",$D$8:$D27,"&lt;&gt;Rejected",$D$8:$D27,"&lt;&gt;Ghosted",$D$8:$D27,"&lt;&gt;Archived")-1)</f>
        <v/>
      </c>
    </row>
    <row r="28" ht="19" customHeight="1">
      <c r="A28" s="44">
        <f>IF($B28="","",ROW()-7)</f>
        <v/>
      </c>
      <c r="B28" s="45" t="n"/>
      <c r="C28" s="45" t="n"/>
      <c r="D28" s="45" t="n"/>
      <c r="E28" s="45" t="n"/>
      <c r="F28" s="46" t="n"/>
      <c r="G28" s="47">
        <f>IF($B28="","",IF(OR($D28="Rejected",$D28="Ghosted",$D28="Archived",$D28="Offer"),"",IF(MAX($H28,$I28)=0,"",IF(MAX($H28,$I28)&gt;=TODAY(),0,DATEDIF(MAX($H28,$I28),TODAY(),"D")))))</f>
        <v/>
      </c>
      <c r="H28" s="46" t="n"/>
      <c r="I28" s="46" t="n"/>
      <c r="J28" s="45" t="n"/>
      <c r="K28" s="45" t="n"/>
      <c r="L28" s="45" t="n"/>
      <c r="M28" s="48" t="n"/>
      <c r="N28" s="45" t="n"/>
      <c r="O28" s="45" t="n"/>
      <c r="P28" s="45" t="n"/>
      <c r="Q28" s="45" t="n"/>
      <c r="R28" s="45" t="n"/>
      <c r="S28" s="45" t="n"/>
      <c r="T28" s="44">
        <f>IF(OR($B28="",$F28="",$D28="Rejected",$D28="Ghosted",$D28="Archived"),"",COUNTIFS($F$8:$F$407,"&lt;"&amp;$F28,$B$8:$B$407,"&lt;&gt;",$D$8:$D$407,"&lt;&gt;Rejected",$D$8:$D$407,"&lt;&gt;Ghosted",$D$8:$D$407,"&lt;&gt;Archived")+COUNTIFS($F$8:$F28,$F28,$B$8:$B28,"&lt;&gt;",$D$8:$D28,"&lt;&gt;Rejected",$D$8:$D28,"&lt;&gt;Ghosted",$D$8:$D28,"&lt;&gt;Archived")-1)</f>
        <v/>
      </c>
    </row>
    <row r="29" ht="19" customHeight="1">
      <c r="A29" s="44">
        <f>IF($B29="","",ROW()-7)</f>
        <v/>
      </c>
      <c r="B29" s="45" t="n"/>
      <c r="C29" s="45" t="n"/>
      <c r="D29" s="45" t="n"/>
      <c r="E29" s="45" t="n"/>
      <c r="F29" s="46" t="n"/>
      <c r="G29" s="47">
        <f>IF($B29="","",IF(OR($D29="Rejected",$D29="Ghosted",$D29="Archived",$D29="Offer"),"",IF(MAX($H29,$I29)=0,"",IF(MAX($H29,$I29)&gt;=TODAY(),0,DATEDIF(MAX($H29,$I29),TODAY(),"D")))))</f>
        <v/>
      </c>
      <c r="H29" s="46" t="n"/>
      <c r="I29" s="46" t="n"/>
      <c r="J29" s="45" t="n"/>
      <c r="K29" s="45" t="n"/>
      <c r="L29" s="45" t="n"/>
      <c r="M29" s="48" t="n"/>
      <c r="N29" s="45" t="n"/>
      <c r="O29" s="45" t="n"/>
      <c r="P29" s="45" t="n"/>
      <c r="Q29" s="45" t="n"/>
      <c r="R29" s="45" t="n"/>
      <c r="S29" s="45" t="n"/>
      <c r="T29" s="44">
        <f>IF(OR($B29="",$F29="",$D29="Rejected",$D29="Ghosted",$D29="Archived"),"",COUNTIFS($F$8:$F$407,"&lt;"&amp;$F29,$B$8:$B$407,"&lt;&gt;",$D$8:$D$407,"&lt;&gt;Rejected",$D$8:$D$407,"&lt;&gt;Ghosted",$D$8:$D$407,"&lt;&gt;Archived")+COUNTIFS($F$8:$F29,$F29,$B$8:$B29,"&lt;&gt;",$D$8:$D29,"&lt;&gt;Rejected",$D$8:$D29,"&lt;&gt;Ghosted",$D$8:$D29,"&lt;&gt;Archived")-1)</f>
        <v/>
      </c>
    </row>
    <row r="30" ht="19" customHeight="1">
      <c r="A30" s="44">
        <f>IF($B30="","",ROW()-7)</f>
        <v/>
      </c>
      <c r="B30" s="45" t="n"/>
      <c r="C30" s="45" t="n"/>
      <c r="D30" s="45" t="n"/>
      <c r="E30" s="45" t="n"/>
      <c r="F30" s="46" t="n"/>
      <c r="G30" s="47">
        <f>IF($B30="","",IF(OR($D30="Rejected",$D30="Ghosted",$D30="Archived",$D30="Offer"),"",IF(MAX($H30,$I30)=0,"",IF(MAX($H30,$I30)&gt;=TODAY(),0,DATEDIF(MAX($H30,$I30),TODAY(),"D")))))</f>
        <v/>
      </c>
      <c r="H30" s="46" t="n"/>
      <c r="I30" s="46" t="n"/>
      <c r="J30" s="45" t="n"/>
      <c r="K30" s="45" t="n"/>
      <c r="L30" s="45" t="n"/>
      <c r="M30" s="48" t="n"/>
      <c r="N30" s="45" t="n"/>
      <c r="O30" s="45" t="n"/>
      <c r="P30" s="45" t="n"/>
      <c r="Q30" s="45" t="n"/>
      <c r="R30" s="45" t="n"/>
      <c r="S30" s="45" t="n"/>
      <c r="T30" s="44">
        <f>IF(OR($B30="",$F30="",$D30="Rejected",$D30="Ghosted",$D30="Archived"),"",COUNTIFS($F$8:$F$407,"&lt;"&amp;$F30,$B$8:$B$407,"&lt;&gt;",$D$8:$D$407,"&lt;&gt;Rejected",$D$8:$D$407,"&lt;&gt;Ghosted",$D$8:$D$407,"&lt;&gt;Archived")+COUNTIFS($F$8:$F30,$F30,$B$8:$B30,"&lt;&gt;",$D$8:$D30,"&lt;&gt;Rejected",$D$8:$D30,"&lt;&gt;Ghosted",$D$8:$D30,"&lt;&gt;Archived")-1)</f>
        <v/>
      </c>
    </row>
    <row r="31" ht="19" customHeight="1">
      <c r="A31" s="44">
        <f>IF($B31="","",ROW()-7)</f>
        <v/>
      </c>
      <c r="B31" s="45" t="n"/>
      <c r="C31" s="45" t="n"/>
      <c r="D31" s="45" t="n"/>
      <c r="E31" s="45" t="n"/>
      <c r="F31" s="46" t="n"/>
      <c r="G31" s="47">
        <f>IF($B31="","",IF(OR($D31="Rejected",$D31="Ghosted",$D31="Archived",$D31="Offer"),"",IF(MAX($H31,$I31)=0,"",IF(MAX($H31,$I31)&gt;=TODAY(),0,DATEDIF(MAX($H31,$I31),TODAY(),"D")))))</f>
        <v/>
      </c>
      <c r="H31" s="46" t="n"/>
      <c r="I31" s="46" t="n"/>
      <c r="J31" s="45" t="n"/>
      <c r="K31" s="45" t="n"/>
      <c r="L31" s="45" t="n"/>
      <c r="M31" s="48" t="n"/>
      <c r="N31" s="45" t="n"/>
      <c r="O31" s="45" t="n"/>
      <c r="P31" s="45" t="n"/>
      <c r="Q31" s="45" t="n"/>
      <c r="R31" s="45" t="n"/>
      <c r="S31" s="45" t="n"/>
      <c r="T31" s="44">
        <f>IF(OR($B31="",$F31="",$D31="Rejected",$D31="Ghosted",$D31="Archived"),"",COUNTIFS($F$8:$F$407,"&lt;"&amp;$F31,$B$8:$B$407,"&lt;&gt;",$D$8:$D$407,"&lt;&gt;Rejected",$D$8:$D$407,"&lt;&gt;Ghosted",$D$8:$D$407,"&lt;&gt;Archived")+COUNTIFS($F$8:$F31,$F31,$B$8:$B31,"&lt;&gt;",$D$8:$D31,"&lt;&gt;Rejected",$D$8:$D31,"&lt;&gt;Ghosted",$D$8:$D31,"&lt;&gt;Archived")-1)</f>
        <v/>
      </c>
    </row>
    <row r="32" ht="19" customHeight="1">
      <c r="A32" s="44">
        <f>IF($B32="","",ROW()-7)</f>
        <v/>
      </c>
      <c r="B32" s="45" t="n"/>
      <c r="C32" s="45" t="n"/>
      <c r="D32" s="45" t="n"/>
      <c r="E32" s="45" t="n"/>
      <c r="F32" s="46" t="n"/>
      <c r="G32" s="47">
        <f>IF($B32="","",IF(OR($D32="Rejected",$D32="Ghosted",$D32="Archived",$D32="Offer"),"",IF(MAX($H32,$I32)=0,"",IF(MAX($H32,$I32)&gt;=TODAY(),0,DATEDIF(MAX($H32,$I32),TODAY(),"D")))))</f>
        <v/>
      </c>
      <c r="H32" s="46" t="n"/>
      <c r="I32" s="46" t="n"/>
      <c r="J32" s="45" t="n"/>
      <c r="K32" s="45" t="n"/>
      <c r="L32" s="45" t="n"/>
      <c r="M32" s="48" t="n"/>
      <c r="N32" s="45" t="n"/>
      <c r="O32" s="45" t="n"/>
      <c r="P32" s="45" t="n"/>
      <c r="Q32" s="45" t="n"/>
      <c r="R32" s="45" t="n"/>
      <c r="S32" s="45" t="n"/>
      <c r="T32" s="44">
        <f>IF(OR($B32="",$F32="",$D32="Rejected",$D32="Ghosted",$D32="Archived"),"",COUNTIFS($F$8:$F$407,"&lt;"&amp;$F32,$B$8:$B$407,"&lt;&gt;",$D$8:$D$407,"&lt;&gt;Rejected",$D$8:$D$407,"&lt;&gt;Ghosted",$D$8:$D$407,"&lt;&gt;Archived")+COUNTIFS($F$8:$F32,$F32,$B$8:$B32,"&lt;&gt;",$D$8:$D32,"&lt;&gt;Rejected",$D$8:$D32,"&lt;&gt;Ghosted",$D$8:$D32,"&lt;&gt;Archived")-1)</f>
        <v/>
      </c>
    </row>
    <row r="33" ht="19" customHeight="1">
      <c r="A33" s="44">
        <f>IF($B33="","",ROW()-7)</f>
        <v/>
      </c>
      <c r="B33" s="45" t="n"/>
      <c r="C33" s="45" t="n"/>
      <c r="D33" s="45" t="n"/>
      <c r="E33" s="45" t="n"/>
      <c r="F33" s="46" t="n"/>
      <c r="G33" s="47">
        <f>IF($B33="","",IF(OR($D33="Rejected",$D33="Ghosted",$D33="Archived",$D33="Offer"),"",IF(MAX($H33,$I33)=0,"",IF(MAX($H33,$I33)&gt;=TODAY(),0,DATEDIF(MAX($H33,$I33),TODAY(),"D")))))</f>
        <v/>
      </c>
      <c r="H33" s="46" t="n"/>
      <c r="I33" s="46" t="n"/>
      <c r="J33" s="45" t="n"/>
      <c r="K33" s="45" t="n"/>
      <c r="L33" s="45" t="n"/>
      <c r="M33" s="48" t="n"/>
      <c r="N33" s="45" t="n"/>
      <c r="O33" s="45" t="n"/>
      <c r="P33" s="45" t="n"/>
      <c r="Q33" s="45" t="n"/>
      <c r="R33" s="45" t="n"/>
      <c r="S33" s="45" t="n"/>
      <c r="T33" s="44">
        <f>IF(OR($B33="",$F33="",$D33="Rejected",$D33="Ghosted",$D33="Archived"),"",COUNTIFS($F$8:$F$407,"&lt;"&amp;$F33,$B$8:$B$407,"&lt;&gt;",$D$8:$D$407,"&lt;&gt;Rejected",$D$8:$D$407,"&lt;&gt;Ghosted",$D$8:$D$407,"&lt;&gt;Archived")+COUNTIFS($F$8:$F33,$F33,$B$8:$B33,"&lt;&gt;",$D$8:$D33,"&lt;&gt;Rejected",$D$8:$D33,"&lt;&gt;Ghosted",$D$8:$D33,"&lt;&gt;Archived")-1)</f>
        <v/>
      </c>
    </row>
    <row r="34" ht="19" customHeight="1">
      <c r="A34" s="44">
        <f>IF($B34="","",ROW()-7)</f>
        <v/>
      </c>
      <c r="B34" s="45" t="n"/>
      <c r="C34" s="45" t="n"/>
      <c r="D34" s="45" t="n"/>
      <c r="E34" s="45" t="n"/>
      <c r="F34" s="46" t="n"/>
      <c r="G34" s="47">
        <f>IF($B34="","",IF(OR($D34="Rejected",$D34="Ghosted",$D34="Archived",$D34="Offer"),"",IF(MAX($H34,$I34)=0,"",IF(MAX($H34,$I34)&gt;=TODAY(),0,DATEDIF(MAX($H34,$I34),TODAY(),"D")))))</f>
        <v/>
      </c>
      <c r="H34" s="46" t="n"/>
      <c r="I34" s="46" t="n"/>
      <c r="J34" s="45" t="n"/>
      <c r="K34" s="45" t="n"/>
      <c r="L34" s="45" t="n"/>
      <c r="M34" s="48" t="n"/>
      <c r="N34" s="45" t="n"/>
      <c r="O34" s="45" t="n"/>
      <c r="P34" s="45" t="n"/>
      <c r="Q34" s="45" t="n"/>
      <c r="R34" s="45" t="n"/>
      <c r="S34" s="45" t="n"/>
      <c r="T34" s="44">
        <f>IF(OR($B34="",$F34="",$D34="Rejected",$D34="Ghosted",$D34="Archived"),"",COUNTIFS($F$8:$F$407,"&lt;"&amp;$F34,$B$8:$B$407,"&lt;&gt;",$D$8:$D$407,"&lt;&gt;Rejected",$D$8:$D$407,"&lt;&gt;Ghosted",$D$8:$D$407,"&lt;&gt;Archived")+COUNTIFS($F$8:$F34,$F34,$B$8:$B34,"&lt;&gt;",$D$8:$D34,"&lt;&gt;Rejected",$D$8:$D34,"&lt;&gt;Ghosted",$D$8:$D34,"&lt;&gt;Archived")-1)</f>
        <v/>
      </c>
    </row>
    <row r="35" ht="19" customHeight="1">
      <c r="A35" s="44">
        <f>IF($B35="","",ROW()-7)</f>
        <v/>
      </c>
      <c r="B35" s="45" t="n"/>
      <c r="C35" s="45" t="n"/>
      <c r="D35" s="45" t="n"/>
      <c r="E35" s="45" t="n"/>
      <c r="F35" s="46" t="n"/>
      <c r="G35" s="47">
        <f>IF($B35="","",IF(OR($D35="Rejected",$D35="Ghosted",$D35="Archived",$D35="Offer"),"",IF(MAX($H35,$I35)=0,"",IF(MAX($H35,$I35)&gt;=TODAY(),0,DATEDIF(MAX($H35,$I35),TODAY(),"D")))))</f>
        <v/>
      </c>
      <c r="H35" s="46" t="n"/>
      <c r="I35" s="46" t="n"/>
      <c r="J35" s="45" t="n"/>
      <c r="K35" s="45" t="n"/>
      <c r="L35" s="45" t="n"/>
      <c r="M35" s="48" t="n"/>
      <c r="N35" s="45" t="n"/>
      <c r="O35" s="45" t="n"/>
      <c r="P35" s="45" t="n"/>
      <c r="Q35" s="45" t="n"/>
      <c r="R35" s="45" t="n"/>
      <c r="S35" s="45" t="n"/>
      <c r="T35" s="44">
        <f>IF(OR($B35="",$F35="",$D35="Rejected",$D35="Ghosted",$D35="Archived"),"",COUNTIFS($F$8:$F$407,"&lt;"&amp;$F35,$B$8:$B$407,"&lt;&gt;",$D$8:$D$407,"&lt;&gt;Rejected",$D$8:$D$407,"&lt;&gt;Ghosted",$D$8:$D$407,"&lt;&gt;Archived")+COUNTIFS($F$8:$F35,$F35,$B$8:$B35,"&lt;&gt;",$D$8:$D35,"&lt;&gt;Rejected",$D$8:$D35,"&lt;&gt;Ghosted",$D$8:$D35,"&lt;&gt;Archived")-1)</f>
        <v/>
      </c>
    </row>
    <row r="36" ht="19" customHeight="1">
      <c r="A36" s="44">
        <f>IF($B36="","",ROW()-7)</f>
        <v/>
      </c>
      <c r="B36" s="45" t="n"/>
      <c r="C36" s="45" t="n"/>
      <c r="D36" s="45" t="n"/>
      <c r="E36" s="45" t="n"/>
      <c r="F36" s="46" t="n"/>
      <c r="G36" s="47">
        <f>IF($B36="","",IF(OR($D36="Rejected",$D36="Ghosted",$D36="Archived",$D36="Offer"),"",IF(MAX($H36,$I36)=0,"",IF(MAX($H36,$I36)&gt;=TODAY(),0,DATEDIF(MAX($H36,$I36),TODAY(),"D")))))</f>
        <v/>
      </c>
      <c r="H36" s="46" t="n"/>
      <c r="I36" s="46" t="n"/>
      <c r="J36" s="45" t="n"/>
      <c r="K36" s="45" t="n"/>
      <c r="L36" s="45" t="n"/>
      <c r="M36" s="48" t="n"/>
      <c r="N36" s="45" t="n"/>
      <c r="O36" s="45" t="n"/>
      <c r="P36" s="45" t="n"/>
      <c r="Q36" s="45" t="n"/>
      <c r="R36" s="45" t="n"/>
      <c r="S36" s="45" t="n"/>
      <c r="T36" s="44">
        <f>IF(OR($B36="",$F36="",$D36="Rejected",$D36="Ghosted",$D36="Archived"),"",COUNTIFS($F$8:$F$407,"&lt;"&amp;$F36,$B$8:$B$407,"&lt;&gt;",$D$8:$D$407,"&lt;&gt;Rejected",$D$8:$D$407,"&lt;&gt;Ghosted",$D$8:$D$407,"&lt;&gt;Archived")+COUNTIFS($F$8:$F36,$F36,$B$8:$B36,"&lt;&gt;",$D$8:$D36,"&lt;&gt;Rejected",$D$8:$D36,"&lt;&gt;Ghosted",$D$8:$D36,"&lt;&gt;Archived")-1)</f>
        <v/>
      </c>
    </row>
    <row r="37" ht="19" customHeight="1">
      <c r="A37" s="44">
        <f>IF($B37="","",ROW()-7)</f>
        <v/>
      </c>
      <c r="B37" s="45" t="n"/>
      <c r="C37" s="45" t="n"/>
      <c r="D37" s="45" t="n"/>
      <c r="E37" s="45" t="n"/>
      <c r="F37" s="46" t="n"/>
      <c r="G37" s="47">
        <f>IF($B37="","",IF(OR($D37="Rejected",$D37="Ghosted",$D37="Archived",$D37="Offer"),"",IF(MAX($H37,$I37)=0,"",IF(MAX($H37,$I37)&gt;=TODAY(),0,DATEDIF(MAX($H37,$I37),TODAY(),"D")))))</f>
        <v/>
      </c>
      <c r="H37" s="46" t="n"/>
      <c r="I37" s="46" t="n"/>
      <c r="J37" s="45" t="n"/>
      <c r="K37" s="45" t="n"/>
      <c r="L37" s="45" t="n"/>
      <c r="M37" s="48" t="n"/>
      <c r="N37" s="45" t="n"/>
      <c r="O37" s="45" t="n"/>
      <c r="P37" s="45" t="n"/>
      <c r="Q37" s="45" t="n"/>
      <c r="R37" s="45" t="n"/>
      <c r="S37" s="45" t="n"/>
      <c r="T37" s="44">
        <f>IF(OR($B37="",$F37="",$D37="Rejected",$D37="Ghosted",$D37="Archived"),"",COUNTIFS($F$8:$F$407,"&lt;"&amp;$F37,$B$8:$B$407,"&lt;&gt;",$D$8:$D$407,"&lt;&gt;Rejected",$D$8:$D$407,"&lt;&gt;Ghosted",$D$8:$D$407,"&lt;&gt;Archived")+COUNTIFS($F$8:$F37,$F37,$B$8:$B37,"&lt;&gt;",$D$8:$D37,"&lt;&gt;Rejected",$D$8:$D37,"&lt;&gt;Ghosted",$D$8:$D37,"&lt;&gt;Archived")-1)</f>
        <v/>
      </c>
    </row>
    <row r="38" ht="19" customHeight="1">
      <c r="A38" s="44">
        <f>IF($B38="","",ROW()-7)</f>
        <v/>
      </c>
      <c r="B38" s="45" t="n"/>
      <c r="C38" s="45" t="n"/>
      <c r="D38" s="45" t="n"/>
      <c r="E38" s="45" t="n"/>
      <c r="F38" s="46" t="n"/>
      <c r="G38" s="47">
        <f>IF($B38="","",IF(OR($D38="Rejected",$D38="Ghosted",$D38="Archived",$D38="Offer"),"",IF(MAX($H38,$I38)=0,"",IF(MAX($H38,$I38)&gt;=TODAY(),0,DATEDIF(MAX($H38,$I38),TODAY(),"D")))))</f>
        <v/>
      </c>
      <c r="H38" s="46" t="n"/>
      <c r="I38" s="46" t="n"/>
      <c r="J38" s="45" t="n"/>
      <c r="K38" s="45" t="n"/>
      <c r="L38" s="45" t="n"/>
      <c r="M38" s="48" t="n"/>
      <c r="N38" s="45" t="n"/>
      <c r="O38" s="45" t="n"/>
      <c r="P38" s="45" t="n"/>
      <c r="Q38" s="45" t="n"/>
      <c r="R38" s="45" t="n"/>
      <c r="S38" s="45" t="n"/>
      <c r="T38" s="44">
        <f>IF(OR($B38="",$F38="",$D38="Rejected",$D38="Ghosted",$D38="Archived"),"",COUNTIFS($F$8:$F$407,"&lt;"&amp;$F38,$B$8:$B$407,"&lt;&gt;",$D$8:$D$407,"&lt;&gt;Rejected",$D$8:$D$407,"&lt;&gt;Ghosted",$D$8:$D$407,"&lt;&gt;Archived")+COUNTIFS($F$8:$F38,$F38,$B$8:$B38,"&lt;&gt;",$D$8:$D38,"&lt;&gt;Rejected",$D$8:$D38,"&lt;&gt;Ghosted",$D$8:$D38,"&lt;&gt;Archived")-1)</f>
        <v/>
      </c>
    </row>
    <row r="39" ht="19" customHeight="1">
      <c r="A39" s="44">
        <f>IF($B39="","",ROW()-7)</f>
        <v/>
      </c>
      <c r="B39" s="45" t="n"/>
      <c r="C39" s="45" t="n"/>
      <c r="D39" s="45" t="n"/>
      <c r="E39" s="45" t="n"/>
      <c r="F39" s="46" t="n"/>
      <c r="G39" s="47">
        <f>IF($B39="","",IF(OR($D39="Rejected",$D39="Ghosted",$D39="Archived",$D39="Offer"),"",IF(MAX($H39,$I39)=0,"",IF(MAX($H39,$I39)&gt;=TODAY(),0,DATEDIF(MAX($H39,$I39),TODAY(),"D")))))</f>
        <v/>
      </c>
      <c r="H39" s="46" t="n"/>
      <c r="I39" s="46" t="n"/>
      <c r="J39" s="45" t="n"/>
      <c r="K39" s="45" t="n"/>
      <c r="L39" s="45" t="n"/>
      <c r="M39" s="48" t="n"/>
      <c r="N39" s="45" t="n"/>
      <c r="O39" s="45" t="n"/>
      <c r="P39" s="45" t="n"/>
      <c r="Q39" s="45" t="n"/>
      <c r="R39" s="45" t="n"/>
      <c r="S39" s="45" t="n"/>
      <c r="T39" s="44">
        <f>IF(OR($B39="",$F39="",$D39="Rejected",$D39="Ghosted",$D39="Archived"),"",COUNTIFS($F$8:$F$407,"&lt;"&amp;$F39,$B$8:$B$407,"&lt;&gt;",$D$8:$D$407,"&lt;&gt;Rejected",$D$8:$D$407,"&lt;&gt;Ghosted",$D$8:$D$407,"&lt;&gt;Archived")+COUNTIFS($F$8:$F39,$F39,$B$8:$B39,"&lt;&gt;",$D$8:$D39,"&lt;&gt;Rejected",$D$8:$D39,"&lt;&gt;Ghosted",$D$8:$D39,"&lt;&gt;Archived")-1)</f>
        <v/>
      </c>
    </row>
    <row r="40" ht="19" customHeight="1">
      <c r="A40" s="44">
        <f>IF($B40="","",ROW()-7)</f>
        <v/>
      </c>
      <c r="B40" s="45" t="n"/>
      <c r="C40" s="45" t="n"/>
      <c r="D40" s="45" t="n"/>
      <c r="E40" s="45" t="n"/>
      <c r="F40" s="46" t="n"/>
      <c r="G40" s="47">
        <f>IF($B40="","",IF(OR($D40="Rejected",$D40="Ghosted",$D40="Archived",$D40="Offer"),"",IF(MAX($H40,$I40)=0,"",IF(MAX($H40,$I40)&gt;=TODAY(),0,DATEDIF(MAX($H40,$I40),TODAY(),"D")))))</f>
        <v/>
      </c>
      <c r="H40" s="46" t="n"/>
      <c r="I40" s="46" t="n"/>
      <c r="J40" s="45" t="n"/>
      <c r="K40" s="45" t="n"/>
      <c r="L40" s="45" t="n"/>
      <c r="M40" s="48" t="n"/>
      <c r="N40" s="45" t="n"/>
      <c r="O40" s="45" t="n"/>
      <c r="P40" s="45" t="n"/>
      <c r="Q40" s="45" t="n"/>
      <c r="R40" s="45" t="n"/>
      <c r="S40" s="45" t="n"/>
      <c r="T40" s="44">
        <f>IF(OR($B40="",$F40="",$D40="Rejected",$D40="Ghosted",$D40="Archived"),"",COUNTIFS($F$8:$F$407,"&lt;"&amp;$F40,$B$8:$B$407,"&lt;&gt;",$D$8:$D$407,"&lt;&gt;Rejected",$D$8:$D$407,"&lt;&gt;Ghosted",$D$8:$D$407,"&lt;&gt;Archived")+COUNTIFS($F$8:$F40,$F40,$B$8:$B40,"&lt;&gt;",$D$8:$D40,"&lt;&gt;Rejected",$D$8:$D40,"&lt;&gt;Ghosted",$D$8:$D40,"&lt;&gt;Archived")-1)</f>
        <v/>
      </c>
    </row>
    <row r="41" ht="19" customHeight="1">
      <c r="A41" s="44">
        <f>IF($B41="","",ROW()-7)</f>
        <v/>
      </c>
      <c r="B41" s="45" t="n"/>
      <c r="C41" s="45" t="n"/>
      <c r="D41" s="45" t="n"/>
      <c r="E41" s="45" t="n"/>
      <c r="F41" s="46" t="n"/>
      <c r="G41" s="47">
        <f>IF($B41="","",IF(OR($D41="Rejected",$D41="Ghosted",$D41="Archived",$D41="Offer"),"",IF(MAX($H41,$I41)=0,"",IF(MAX($H41,$I41)&gt;=TODAY(),0,DATEDIF(MAX($H41,$I41),TODAY(),"D")))))</f>
        <v/>
      </c>
      <c r="H41" s="46" t="n"/>
      <c r="I41" s="46" t="n"/>
      <c r="J41" s="45" t="n"/>
      <c r="K41" s="45" t="n"/>
      <c r="L41" s="45" t="n"/>
      <c r="M41" s="48" t="n"/>
      <c r="N41" s="45" t="n"/>
      <c r="O41" s="45" t="n"/>
      <c r="P41" s="45" t="n"/>
      <c r="Q41" s="45" t="n"/>
      <c r="R41" s="45" t="n"/>
      <c r="S41" s="45" t="n"/>
      <c r="T41" s="44">
        <f>IF(OR($B41="",$F41="",$D41="Rejected",$D41="Ghosted",$D41="Archived"),"",COUNTIFS($F$8:$F$407,"&lt;"&amp;$F41,$B$8:$B$407,"&lt;&gt;",$D$8:$D$407,"&lt;&gt;Rejected",$D$8:$D$407,"&lt;&gt;Ghosted",$D$8:$D$407,"&lt;&gt;Archived")+COUNTIFS($F$8:$F41,$F41,$B$8:$B41,"&lt;&gt;",$D$8:$D41,"&lt;&gt;Rejected",$D$8:$D41,"&lt;&gt;Ghosted",$D$8:$D41,"&lt;&gt;Archived")-1)</f>
        <v/>
      </c>
    </row>
    <row r="42" ht="19" customHeight="1">
      <c r="A42" s="44">
        <f>IF($B42="","",ROW()-7)</f>
        <v/>
      </c>
      <c r="B42" s="45" t="n"/>
      <c r="C42" s="45" t="n"/>
      <c r="D42" s="45" t="n"/>
      <c r="E42" s="45" t="n"/>
      <c r="F42" s="46" t="n"/>
      <c r="G42" s="47">
        <f>IF($B42="","",IF(OR($D42="Rejected",$D42="Ghosted",$D42="Archived",$D42="Offer"),"",IF(MAX($H42,$I42)=0,"",IF(MAX($H42,$I42)&gt;=TODAY(),0,DATEDIF(MAX($H42,$I42),TODAY(),"D")))))</f>
        <v/>
      </c>
      <c r="H42" s="46" t="n"/>
      <c r="I42" s="46" t="n"/>
      <c r="J42" s="45" t="n"/>
      <c r="K42" s="45" t="n"/>
      <c r="L42" s="45" t="n"/>
      <c r="M42" s="48" t="n"/>
      <c r="N42" s="45" t="n"/>
      <c r="O42" s="45" t="n"/>
      <c r="P42" s="45" t="n"/>
      <c r="Q42" s="45" t="n"/>
      <c r="R42" s="45" t="n"/>
      <c r="S42" s="45" t="n"/>
      <c r="T42" s="44">
        <f>IF(OR($B42="",$F42="",$D42="Rejected",$D42="Ghosted",$D42="Archived"),"",COUNTIFS($F$8:$F$407,"&lt;"&amp;$F42,$B$8:$B$407,"&lt;&gt;",$D$8:$D$407,"&lt;&gt;Rejected",$D$8:$D$407,"&lt;&gt;Ghosted",$D$8:$D$407,"&lt;&gt;Archived")+COUNTIFS($F$8:$F42,$F42,$B$8:$B42,"&lt;&gt;",$D$8:$D42,"&lt;&gt;Rejected",$D$8:$D42,"&lt;&gt;Ghosted",$D$8:$D42,"&lt;&gt;Archived")-1)</f>
        <v/>
      </c>
    </row>
    <row r="43" ht="19" customHeight="1">
      <c r="A43" s="44">
        <f>IF($B43="","",ROW()-7)</f>
        <v/>
      </c>
      <c r="B43" s="45" t="n"/>
      <c r="C43" s="45" t="n"/>
      <c r="D43" s="45" t="n"/>
      <c r="E43" s="45" t="n"/>
      <c r="F43" s="46" t="n"/>
      <c r="G43" s="47">
        <f>IF($B43="","",IF(OR($D43="Rejected",$D43="Ghosted",$D43="Archived",$D43="Offer"),"",IF(MAX($H43,$I43)=0,"",IF(MAX($H43,$I43)&gt;=TODAY(),0,DATEDIF(MAX($H43,$I43),TODAY(),"D")))))</f>
        <v/>
      </c>
      <c r="H43" s="46" t="n"/>
      <c r="I43" s="46" t="n"/>
      <c r="J43" s="45" t="n"/>
      <c r="K43" s="45" t="n"/>
      <c r="L43" s="45" t="n"/>
      <c r="M43" s="48" t="n"/>
      <c r="N43" s="45" t="n"/>
      <c r="O43" s="45" t="n"/>
      <c r="P43" s="45" t="n"/>
      <c r="Q43" s="45" t="n"/>
      <c r="R43" s="45" t="n"/>
      <c r="S43" s="45" t="n"/>
      <c r="T43" s="44">
        <f>IF(OR($B43="",$F43="",$D43="Rejected",$D43="Ghosted",$D43="Archived"),"",COUNTIFS($F$8:$F$407,"&lt;"&amp;$F43,$B$8:$B$407,"&lt;&gt;",$D$8:$D$407,"&lt;&gt;Rejected",$D$8:$D$407,"&lt;&gt;Ghosted",$D$8:$D$407,"&lt;&gt;Archived")+COUNTIFS($F$8:$F43,$F43,$B$8:$B43,"&lt;&gt;",$D$8:$D43,"&lt;&gt;Rejected",$D$8:$D43,"&lt;&gt;Ghosted",$D$8:$D43,"&lt;&gt;Archived")-1)</f>
        <v/>
      </c>
    </row>
    <row r="44" ht="19" customHeight="1">
      <c r="A44" s="44">
        <f>IF($B44="","",ROW()-7)</f>
        <v/>
      </c>
      <c r="B44" s="45" t="n"/>
      <c r="C44" s="45" t="n"/>
      <c r="D44" s="45" t="n"/>
      <c r="E44" s="45" t="n"/>
      <c r="F44" s="46" t="n"/>
      <c r="G44" s="47">
        <f>IF($B44="","",IF(OR($D44="Rejected",$D44="Ghosted",$D44="Archived",$D44="Offer"),"",IF(MAX($H44,$I44)=0,"",IF(MAX($H44,$I44)&gt;=TODAY(),0,DATEDIF(MAX($H44,$I44),TODAY(),"D")))))</f>
        <v/>
      </c>
      <c r="H44" s="46" t="n"/>
      <c r="I44" s="46" t="n"/>
      <c r="J44" s="45" t="n"/>
      <c r="K44" s="45" t="n"/>
      <c r="L44" s="45" t="n"/>
      <c r="M44" s="48" t="n"/>
      <c r="N44" s="45" t="n"/>
      <c r="O44" s="45" t="n"/>
      <c r="P44" s="45" t="n"/>
      <c r="Q44" s="45" t="n"/>
      <c r="R44" s="45" t="n"/>
      <c r="S44" s="45" t="n"/>
      <c r="T44" s="44">
        <f>IF(OR($B44="",$F44="",$D44="Rejected",$D44="Ghosted",$D44="Archived"),"",COUNTIFS($F$8:$F$407,"&lt;"&amp;$F44,$B$8:$B$407,"&lt;&gt;",$D$8:$D$407,"&lt;&gt;Rejected",$D$8:$D$407,"&lt;&gt;Ghosted",$D$8:$D$407,"&lt;&gt;Archived")+COUNTIFS($F$8:$F44,$F44,$B$8:$B44,"&lt;&gt;",$D$8:$D44,"&lt;&gt;Rejected",$D$8:$D44,"&lt;&gt;Ghosted",$D$8:$D44,"&lt;&gt;Archived")-1)</f>
        <v/>
      </c>
    </row>
    <row r="45" ht="19" customHeight="1">
      <c r="A45" s="44">
        <f>IF($B45="","",ROW()-7)</f>
        <v/>
      </c>
      <c r="B45" s="45" t="n"/>
      <c r="C45" s="45" t="n"/>
      <c r="D45" s="45" t="n"/>
      <c r="E45" s="45" t="n"/>
      <c r="F45" s="46" t="n"/>
      <c r="G45" s="47">
        <f>IF($B45="","",IF(OR($D45="Rejected",$D45="Ghosted",$D45="Archived",$D45="Offer"),"",IF(MAX($H45,$I45)=0,"",IF(MAX($H45,$I45)&gt;=TODAY(),0,DATEDIF(MAX($H45,$I45),TODAY(),"D")))))</f>
        <v/>
      </c>
      <c r="H45" s="46" t="n"/>
      <c r="I45" s="46" t="n"/>
      <c r="J45" s="45" t="n"/>
      <c r="K45" s="45" t="n"/>
      <c r="L45" s="45" t="n"/>
      <c r="M45" s="48" t="n"/>
      <c r="N45" s="45" t="n"/>
      <c r="O45" s="45" t="n"/>
      <c r="P45" s="45" t="n"/>
      <c r="Q45" s="45" t="n"/>
      <c r="R45" s="45" t="n"/>
      <c r="S45" s="45" t="n"/>
      <c r="T45" s="44">
        <f>IF(OR($B45="",$F45="",$D45="Rejected",$D45="Ghosted",$D45="Archived"),"",COUNTIFS($F$8:$F$407,"&lt;"&amp;$F45,$B$8:$B$407,"&lt;&gt;",$D$8:$D$407,"&lt;&gt;Rejected",$D$8:$D$407,"&lt;&gt;Ghosted",$D$8:$D$407,"&lt;&gt;Archived")+COUNTIFS($F$8:$F45,$F45,$B$8:$B45,"&lt;&gt;",$D$8:$D45,"&lt;&gt;Rejected",$D$8:$D45,"&lt;&gt;Ghosted",$D$8:$D45,"&lt;&gt;Archived")-1)</f>
        <v/>
      </c>
    </row>
    <row r="46" ht="19" customHeight="1">
      <c r="A46" s="44">
        <f>IF($B46="","",ROW()-7)</f>
        <v/>
      </c>
      <c r="B46" s="45" t="n"/>
      <c r="C46" s="45" t="n"/>
      <c r="D46" s="45" t="n"/>
      <c r="E46" s="45" t="n"/>
      <c r="F46" s="46" t="n"/>
      <c r="G46" s="47">
        <f>IF($B46="","",IF(OR($D46="Rejected",$D46="Ghosted",$D46="Archived",$D46="Offer"),"",IF(MAX($H46,$I46)=0,"",IF(MAX($H46,$I46)&gt;=TODAY(),0,DATEDIF(MAX($H46,$I46),TODAY(),"D")))))</f>
        <v/>
      </c>
      <c r="H46" s="46" t="n"/>
      <c r="I46" s="46" t="n"/>
      <c r="J46" s="45" t="n"/>
      <c r="K46" s="45" t="n"/>
      <c r="L46" s="45" t="n"/>
      <c r="M46" s="48" t="n"/>
      <c r="N46" s="45" t="n"/>
      <c r="O46" s="45" t="n"/>
      <c r="P46" s="45" t="n"/>
      <c r="Q46" s="45" t="n"/>
      <c r="R46" s="45" t="n"/>
      <c r="S46" s="45" t="n"/>
      <c r="T46" s="44">
        <f>IF(OR($B46="",$F46="",$D46="Rejected",$D46="Ghosted",$D46="Archived"),"",COUNTIFS($F$8:$F$407,"&lt;"&amp;$F46,$B$8:$B$407,"&lt;&gt;",$D$8:$D$407,"&lt;&gt;Rejected",$D$8:$D$407,"&lt;&gt;Ghosted",$D$8:$D$407,"&lt;&gt;Archived")+COUNTIFS($F$8:$F46,$F46,$B$8:$B46,"&lt;&gt;",$D$8:$D46,"&lt;&gt;Rejected",$D$8:$D46,"&lt;&gt;Ghosted",$D$8:$D46,"&lt;&gt;Archived")-1)</f>
        <v/>
      </c>
    </row>
    <row r="47" ht="19" customHeight="1">
      <c r="A47" s="44">
        <f>IF($B47="","",ROW()-7)</f>
        <v/>
      </c>
      <c r="B47" s="45" t="n"/>
      <c r="C47" s="45" t="n"/>
      <c r="D47" s="45" t="n"/>
      <c r="E47" s="45" t="n"/>
      <c r="F47" s="46" t="n"/>
      <c r="G47" s="47">
        <f>IF($B47="","",IF(OR($D47="Rejected",$D47="Ghosted",$D47="Archived",$D47="Offer"),"",IF(MAX($H47,$I47)=0,"",IF(MAX($H47,$I47)&gt;=TODAY(),0,DATEDIF(MAX($H47,$I47),TODAY(),"D")))))</f>
        <v/>
      </c>
      <c r="H47" s="46" t="n"/>
      <c r="I47" s="46" t="n"/>
      <c r="J47" s="45" t="n"/>
      <c r="K47" s="45" t="n"/>
      <c r="L47" s="45" t="n"/>
      <c r="M47" s="48" t="n"/>
      <c r="N47" s="45" t="n"/>
      <c r="O47" s="45" t="n"/>
      <c r="P47" s="45" t="n"/>
      <c r="Q47" s="45" t="n"/>
      <c r="R47" s="45" t="n"/>
      <c r="S47" s="45" t="n"/>
      <c r="T47" s="44">
        <f>IF(OR($B47="",$F47="",$D47="Rejected",$D47="Ghosted",$D47="Archived"),"",COUNTIFS($F$8:$F$407,"&lt;"&amp;$F47,$B$8:$B$407,"&lt;&gt;",$D$8:$D$407,"&lt;&gt;Rejected",$D$8:$D$407,"&lt;&gt;Ghosted",$D$8:$D$407,"&lt;&gt;Archived")+COUNTIFS($F$8:$F47,$F47,$B$8:$B47,"&lt;&gt;",$D$8:$D47,"&lt;&gt;Rejected",$D$8:$D47,"&lt;&gt;Ghosted",$D$8:$D47,"&lt;&gt;Archived")-1)</f>
        <v/>
      </c>
    </row>
    <row r="48" ht="19" customHeight="1">
      <c r="A48" s="44">
        <f>IF($B48="","",ROW()-7)</f>
        <v/>
      </c>
      <c r="B48" s="45" t="n"/>
      <c r="C48" s="45" t="n"/>
      <c r="D48" s="45" t="n"/>
      <c r="E48" s="45" t="n"/>
      <c r="F48" s="46" t="n"/>
      <c r="G48" s="47">
        <f>IF($B48="","",IF(OR($D48="Rejected",$D48="Ghosted",$D48="Archived",$D48="Offer"),"",IF(MAX($H48,$I48)=0,"",IF(MAX($H48,$I48)&gt;=TODAY(),0,DATEDIF(MAX($H48,$I48),TODAY(),"D")))))</f>
        <v/>
      </c>
      <c r="H48" s="46" t="n"/>
      <c r="I48" s="46" t="n"/>
      <c r="J48" s="45" t="n"/>
      <c r="K48" s="45" t="n"/>
      <c r="L48" s="45" t="n"/>
      <c r="M48" s="48" t="n"/>
      <c r="N48" s="45" t="n"/>
      <c r="O48" s="45" t="n"/>
      <c r="P48" s="45" t="n"/>
      <c r="Q48" s="45" t="n"/>
      <c r="R48" s="45" t="n"/>
      <c r="S48" s="45" t="n"/>
      <c r="T48" s="44">
        <f>IF(OR($B48="",$F48="",$D48="Rejected",$D48="Ghosted",$D48="Archived"),"",COUNTIFS($F$8:$F$407,"&lt;"&amp;$F48,$B$8:$B$407,"&lt;&gt;",$D$8:$D$407,"&lt;&gt;Rejected",$D$8:$D$407,"&lt;&gt;Ghosted",$D$8:$D$407,"&lt;&gt;Archived")+COUNTIFS($F$8:$F48,$F48,$B$8:$B48,"&lt;&gt;",$D$8:$D48,"&lt;&gt;Rejected",$D$8:$D48,"&lt;&gt;Ghosted",$D$8:$D48,"&lt;&gt;Archived")-1)</f>
        <v/>
      </c>
    </row>
    <row r="49" ht="19" customHeight="1">
      <c r="A49" s="44">
        <f>IF($B49="","",ROW()-7)</f>
        <v/>
      </c>
      <c r="B49" s="45" t="n"/>
      <c r="C49" s="45" t="n"/>
      <c r="D49" s="45" t="n"/>
      <c r="E49" s="45" t="n"/>
      <c r="F49" s="46" t="n"/>
      <c r="G49" s="47">
        <f>IF($B49="","",IF(OR($D49="Rejected",$D49="Ghosted",$D49="Archived",$D49="Offer"),"",IF(MAX($H49,$I49)=0,"",IF(MAX($H49,$I49)&gt;=TODAY(),0,DATEDIF(MAX($H49,$I49),TODAY(),"D")))))</f>
        <v/>
      </c>
      <c r="H49" s="46" t="n"/>
      <c r="I49" s="46" t="n"/>
      <c r="J49" s="45" t="n"/>
      <c r="K49" s="45" t="n"/>
      <c r="L49" s="45" t="n"/>
      <c r="M49" s="48" t="n"/>
      <c r="N49" s="45" t="n"/>
      <c r="O49" s="45" t="n"/>
      <c r="P49" s="45" t="n"/>
      <c r="Q49" s="45" t="n"/>
      <c r="R49" s="45" t="n"/>
      <c r="S49" s="45" t="n"/>
      <c r="T49" s="44">
        <f>IF(OR($B49="",$F49="",$D49="Rejected",$D49="Ghosted",$D49="Archived"),"",COUNTIFS($F$8:$F$407,"&lt;"&amp;$F49,$B$8:$B$407,"&lt;&gt;",$D$8:$D$407,"&lt;&gt;Rejected",$D$8:$D$407,"&lt;&gt;Ghosted",$D$8:$D$407,"&lt;&gt;Archived")+COUNTIFS($F$8:$F49,$F49,$B$8:$B49,"&lt;&gt;",$D$8:$D49,"&lt;&gt;Rejected",$D$8:$D49,"&lt;&gt;Ghosted",$D$8:$D49,"&lt;&gt;Archived")-1)</f>
        <v/>
      </c>
    </row>
    <row r="50" ht="19" customHeight="1">
      <c r="A50" s="44">
        <f>IF($B50="","",ROW()-7)</f>
        <v/>
      </c>
      <c r="B50" s="45" t="n"/>
      <c r="C50" s="45" t="n"/>
      <c r="D50" s="45" t="n"/>
      <c r="E50" s="45" t="n"/>
      <c r="F50" s="46" t="n"/>
      <c r="G50" s="47">
        <f>IF($B50="","",IF(OR($D50="Rejected",$D50="Ghosted",$D50="Archived",$D50="Offer"),"",IF(MAX($H50,$I50)=0,"",IF(MAX($H50,$I50)&gt;=TODAY(),0,DATEDIF(MAX($H50,$I50),TODAY(),"D")))))</f>
        <v/>
      </c>
      <c r="H50" s="46" t="n"/>
      <c r="I50" s="46" t="n"/>
      <c r="J50" s="45" t="n"/>
      <c r="K50" s="45" t="n"/>
      <c r="L50" s="45" t="n"/>
      <c r="M50" s="48" t="n"/>
      <c r="N50" s="45" t="n"/>
      <c r="O50" s="45" t="n"/>
      <c r="P50" s="45" t="n"/>
      <c r="Q50" s="45" t="n"/>
      <c r="R50" s="45" t="n"/>
      <c r="S50" s="45" t="n"/>
      <c r="T50" s="44">
        <f>IF(OR($B50="",$F50="",$D50="Rejected",$D50="Ghosted",$D50="Archived"),"",COUNTIFS($F$8:$F$407,"&lt;"&amp;$F50,$B$8:$B$407,"&lt;&gt;",$D$8:$D$407,"&lt;&gt;Rejected",$D$8:$D$407,"&lt;&gt;Ghosted",$D$8:$D$407,"&lt;&gt;Archived")+COUNTIFS($F$8:$F50,$F50,$B$8:$B50,"&lt;&gt;",$D$8:$D50,"&lt;&gt;Rejected",$D$8:$D50,"&lt;&gt;Ghosted",$D$8:$D50,"&lt;&gt;Archived")-1)</f>
        <v/>
      </c>
    </row>
    <row r="51" ht="19" customHeight="1">
      <c r="A51" s="44">
        <f>IF($B51="","",ROW()-7)</f>
        <v/>
      </c>
      <c r="B51" s="45" t="n"/>
      <c r="C51" s="45" t="n"/>
      <c r="D51" s="45" t="n"/>
      <c r="E51" s="45" t="n"/>
      <c r="F51" s="46" t="n"/>
      <c r="G51" s="47">
        <f>IF($B51="","",IF(OR($D51="Rejected",$D51="Ghosted",$D51="Archived",$D51="Offer"),"",IF(MAX($H51,$I51)=0,"",IF(MAX($H51,$I51)&gt;=TODAY(),0,DATEDIF(MAX($H51,$I51),TODAY(),"D")))))</f>
        <v/>
      </c>
      <c r="H51" s="46" t="n"/>
      <c r="I51" s="46" t="n"/>
      <c r="J51" s="45" t="n"/>
      <c r="K51" s="45" t="n"/>
      <c r="L51" s="45" t="n"/>
      <c r="M51" s="48" t="n"/>
      <c r="N51" s="45" t="n"/>
      <c r="O51" s="45" t="n"/>
      <c r="P51" s="45" t="n"/>
      <c r="Q51" s="45" t="n"/>
      <c r="R51" s="45" t="n"/>
      <c r="S51" s="45" t="n"/>
      <c r="T51" s="44">
        <f>IF(OR($B51="",$F51="",$D51="Rejected",$D51="Ghosted",$D51="Archived"),"",COUNTIFS($F$8:$F$407,"&lt;"&amp;$F51,$B$8:$B$407,"&lt;&gt;",$D$8:$D$407,"&lt;&gt;Rejected",$D$8:$D$407,"&lt;&gt;Ghosted",$D$8:$D$407,"&lt;&gt;Archived")+COUNTIFS($F$8:$F51,$F51,$B$8:$B51,"&lt;&gt;",$D$8:$D51,"&lt;&gt;Rejected",$D$8:$D51,"&lt;&gt;Ghosted",$D$8:$D51,"&lt;&gt;Archived")-1)</f>
        <v/>
      </c>
    </row>
    <row r="52" ht="19" customHeight="1">
      <c r="A52" s="44">
        <f>IF($B52="","",ROW()-7)</f>
        <v/>
      </c>
      <c r="B52" s="45" t="n"/>
      <c r="C52" s="45" t="n"/>
      <c r="D52" s="45" t="n"/>
      <c r="E52" s="45" t="n"/>
      <c r="F52" s="46" t="n"/>
      <c r="G52" s="47">
        <f>IF($B52="","",IF(OR($D52="Rejected",$D52="Ghosted",$D52="Archived",$D52="Offer"),"",IF(MAX($H52,$I52)=0,"",IF(MAX($H52,$I52)&gt;=TODAY(),0,DATEDIF(MAX($H52,$I52),TODAY(),"D")))))</f>
        <v/>
      </c>
      <c r="H52" s="46" t="n"/>
      <c r="I52" s="46" t="n"/>
      <c r="J52" s="45" t="n"/>
      <c r="K52" s="45" t="n"/>
      <c r="L52" s="45" t="n"/>
      <c r="M52" s="48" t="n"/>
      <c r="N52" s="45" t="n"/>
      <c r="O52" s="45" t="n"/>
      <c r="P52" s="45" t="n"/>
      <c r="Q52" s="45" t="n"/>
      <c r="R52" s="45" t="n"/>
      <c r="S52" s="45" t="n"/>
      <c r="T52" s="44">
        <f>IF(OR($B52="",$F52="",$D52="Rejected",$D52="Ghosted",$D52="Archived"),"",COUNTIFS($F$8:$F$407,"&lt;"&amp;$F52,$B$8:$B$407,"&lt;&gt;",$D$8:$D$407,"&lt;&gt;Rejected",$D$8:$D$407,"&lt;&gt;Ghosted",$D$8:$D$407,"&lt;&gt;Archived")+COUNTIFS($F$8:$F52,$F52,$B$8:$B52,"&lt;&gt;",$D$8:$D52,"&lt;&gt;Rejected",$D$8:$D52,"&lt;&gt;Ghosted",$D$8:$D52,"&lt;&gt;Archived")-1)</f>
        <v/>
      </c>
    </row>
    <row r="53" ht="19" customHeight="1">
      <c r="A53" s="44">
        <f>IF($B53="","",ROW()-7)</f>
        <v/>
      </c>
      <c r="B53" s="45" t="n"/>
      <c r="C53" s="45" t="n"/>
      <c r="D53" s="45" t="n"/>
      <c r="E53" s="45" t="n"/>
      <c r="F53" s="46" t="n"/>
      <c r="G53" s="47">
        <f>IF($B53="","",IF(OR($D53="Rejected",$D53="Ghosted",$D53="Archived",$D53="Offer"),"",IF(MAX($H53,$I53)=0,"",IF(MAX($H53,$I53)&gt;=TODAY(),0,DATEDIF(MAX($H53,$I53),TODAY(),"D")))))</f>
        <v/>
      </c>
      <c r="H53" s="46" t="n"/>
      <c r="I53" s="46" t="n"/>
      <c r="J53" s="45" t="n"/>
      <c r="K53" s="45" t="n"/>
      <c r="L53" s="45" t="n"/>
      <c r="M53" s="48" t="n"/>
      <c r="N53" s="45" t="n"/>
      <c r="O53" s="45" t="n"/>
      <c r="P53" s="45" t="n"/>
      <c r="Q53" s="45" t="n"/>
      <c r="R53" s="45" t="n"/>
      <c r="S53" s="45" t="n"/>
      <c r="T53" s="44">
        <f>IF(OR($B53="",$F53="",$D53="Rejected",$D53="Ghosted",$D53="Archived"),"",COUNTIFS($F$8:$F$407,"&lt;"&amp;$F53,$B$8:$B$407,"&lt;&gt;",$D$8:$D$407,"&lt;&gt;Rejected",$D$8:$D$407,"&lt;&gt;Ghosted",$D$8:$D$407,"&lt;&gt;Archived")+COUNTIFS($F$8:$F53,$F53,$B$8:$B53,"&lt;&gt;",$D$8:$D53,"&lt;&gt;Rejected",$D$8:$D53,"&lt;&gt;Ghosted",$D$8:$D53,"&lt;&gt;Archived")-1)</f>
        <v/>
      </c>
    </row>
    <row r="54" ht="19" customHeight="1">
      <c r="A54" s="44">
        <f>IF($B54="","",ROW()-7)</f>
        <v/>
      </c>
      <c r="B54" s="45" t="n"/>
      <c r="C54" s="45" t="n"/>
      <c r="D54" s="45" t="n"/>
      <c r="E54" s="45" t="n"/>
      <c r="F54" s="46" t="n"/>
      <c r="G54" s="47">
        <f>IF($B54="","",IF(OR($D54="Rejected",$D54="Ghosted",$D54="Archived",$D54="Offer"),"",IF(MAX($H54,$I54)=0,"",IF(MAX($H54,$I54)&gt;=TODAY(),0,DATEDIF(MAX($H54,$I54),TODAY(),"D")))))</f>
        <v/>
      </c>
      <c r="H54" s="46" t="n"/>
      <c r="I54" s="46" t="n"/>
      <c r="J54" s="45" t="n"/>
      <c r="K54" s="45" t="n"/>
      <c r="L54" s="45" t="n"/>
      <c r="M54" s="48" t="n"/>
      <c r="N54" s="45" t="n"/>
      <c r="O54" s="45" t="n"/>
      <c r="P54" s="45" t="n"/>
      <c r="Q54" s="45" t="n"/>
      <c r="R54" s="45" t="n"/>
      <c r="S54" s="45" t="n"/>
      <c r="T54" s="44">
        <f>IF(OR($B54="",$F54="",$D54="Rejected",$D54="Ghosted",$D54="Archived"),"",COUNTIFS($F$8:$F$407,"&lt;"&amp;$F54,$B$8:$B$407,"&lt;&gt;",$D$8:$D$407,"&lt;&gt;Rejected",$D$8:$D$407,"&lt;&gt;Ghosted",$D$8:$D$407,"&lt;&gt;Archived")+COUNTIFS($F$8:$F54,$F54,$B$8:$B54,"&lt;&gt;",$D$8:$D54,"&lt;&gt;Rejected",$D$8:$D54,"&lt;&gt;Ghosted",$D$8:$D54,"&lt;&gt;Archived")-1)</f>
        <v/>
      </c>
    </row>
    <row r="55" ht="19" customHeight="1">
      <c r="A55" s="44">
        <f>IF($B55="","",ROW()-7)</f>
        <v/>
      </c>
      <c r="B55" s="45" t="n"/>
      <c r="C55" s="45" t="n"/>
      <c r="D55" s="45" t="n"/>
      <c r="E55" s="45" t="n"/>
      <c r="F55" s="46" t="n"/>
      <c r="G55" s="47">
        <f>IF($B55="","",IF(OR($D55="Rejected",$D55="Ghosted",$D55="Archived",$D55="Offer"),"",IF(MAX($H55,$I55)=0,"",IF(MAX($H55,$I55)&gt;=TODAY(),0,DATEDIF(MAX($H55,$I55),TODAY(),"D")))))</f>
        <v/>
      </c>
      <c r="H55" s="46" t="n"/>
      <c r="I55" s="46" t="n"/>
      <c r="J55" s="45" t="n"/>
      <c r="K55" s="45" t="n"/>
      <c r="L55" s="45" t="n"/>
      <c r="M55" s="48" t="n"/>
      <c r="N55" s="45" t="n"/>
      <c r="O55" s="45" t="n"/>
      <c r="P55" s="45" t="n"/>
      <c r="Q55" s="45" t="n"/>
      <c r="R55" s="45" t="n"/>
      <c r="S55" s="45" t="n"/>
      <c r="T55" s="44">
        <f>IF(OR($B55="",$F55="",$D55="Rejected",$D55="Ghosted",$D55="Archived"),"",COUNTIFS($F$8:$F$407,"&lt;"&amp;$F55,$B$8:$B$407,"&lt;&gt;",$D$8:$D$407,"&lt;&gt;Rejected",$D$8:$D$407,"&lt;&gt;Ghosted",$D$8:$D$407,"&lt;&gt;Archived")+COUNTIFS($F$8:$F55,$F55,$B$8:$B55,"&lt;&gt;",$D$8:$D55,"&lt;&gt;Rejected",$D$8:$D55,"&lt;&gt;Ghosted",$D$8:$D55,"&lt;&gt;Archived")-1)</f>
        <v/>
      </c>
    </row>
    <row r="56" ht="19" customHeight="1">
      <c r="A56" s="44">
        <f>IF($B56="","",ROW()-7)</f>
        <v/>
      </c>
      <c r="B56" s="45" t="n"/>
      <c r="C56" s="45" t="n"/>
      <c r="D56" s="45" t="n"/>
      <c r="E56" s="45" t="n"/>
      <c r="F56" s="46" t="n"/>
      <c r="G56" s="47">
        <f>IF($B56="","",IF(OR($D56="Rejected",$D56="Ghosted",$D56="Archived",$D56="Offer"),"",IF(MAX($H56,$I56)=0,"",IF(MAX($H56,$I56)&gt;=TODAY(),0,DATEDIF(MAX($H56,$I56),TODAY(),"D")))))</f>
        <v/>
      </c>
      <c r="H56" s="46" t="n"/>
      <c r="I56" s="46" t="n"/>
      <c r="J56" s="45" t="n"/>
      <c r="K56" s="45" t="n"/>
      <c r="L56" s="45" t="n"/>
      <c r="M56" s="48" t="n"/>
      <c r="N56" s="45" t="n"/>
      <c r="O56" s="45" t="n"/>
      <c r="P56" s="45" t="n"/>
      <c r="Q56" s="45" t="n"/>
      <c r="R56" s="45" t="n"/>
      <c r="S56" s="45" t="n"/>
      <c r="T56" s="44">
        <f>IF(OR($B56="",$F56="",$D56="Rejected",$D56="Ghosted",$D56="Archived"),"",COUNTIFS($F$8:$F$407,"&lt;"&amp;$F56,$B$8:$B$407,"&lt;&gt;",$D$8:$D$407,"&lt;&gt;Rejected",$D$8:$D$407,"&lt;&gt;Ghosted",$D$8:$D$407,"&lt;&gt;Archived")+COUNTIFS($F$8:$F56,$F56,$B$8:$B56,"&lt;&gt;",$D$8:$D56,"&lt;&gt;Rejected",$D$8:$D56,"&lt;&gt;Ghosted",$D$8:$D56,"&lt;&gt;Archived")-1)</f>
        <v/>
      </c>
    </row>
    <row r="57" ht="19" customHeight="1">
      <c r="A57" s="44">
        <f>IF($B57="","",ROW()-7)</f>
        <v/>
      </c>
      <c r="B57" s="45" t="n"/>
      <c r="C57" s="45" t="n"/>
      <c r="D57" s="45" t="n"/>
      <c r="E57" s="45" t="n"/>
      <c r="F57" s="46" t="n"/>
      <c r="G57" s="47">
        <f>IF($B57="","",IF(OR($D57="Rejected",$D57="Ghosted",$D57="Archived",$D57="Offer"),"",IF(MAX($H57,$I57)=0,"",IF(MAX($H57,$I57)&gt;=TODAY(),0,DATEDIF(MAX($H57,$I57),TODAY(),"D")))))</f>
        <v/>
      </c>
      <c r="H57" s="46" t="n"/>
      <c r="I57" s="46" t="n"/>
      <c r="J57" s="45" t="n"/>
      <c r="K57" s="45" t="n"/>
      <c r="L57" s="45" t="n"/>
      <c r="M57" s="48" t="n"/>
      <c r="N57" s="45" t="n"/>
      <c r="O57" s="45" t="n"/>
      <c r="P57" s="45" t="n"/>
      <c r="Q57" s="45" t="n"/>
      <c r="R57" s="45" t="n"/>
      <c r="S57" s="45" t="n"/>
      <c r="T57" s="44">
        <f>IF(OR($B57="",$F57="",$D57="Rejected",$D57="Ghosted",$D57="Archived"),"",COUNTIFS($F$8:$F$407,"&lt;"&amp;$F57,$B$8:$B$407,"&lt;&gt;",$D$8:$D$407,"&lt;&gt;Rejected",$D$8:$D$407,"&lt;&gt;Ghosted",$D$8:$D$407,"&lt;&gt;Archived")+COUNTIFS($F$8:$F57,$F57,$B$8:$B57,"&lt;&gt;",$D$8:$D57,"&lt;&gt;Rejected",$D$8:$D57,"&lt;&gt;Ghosted",$D$8:$D57,"&lt;&gt;Archived")-1)</f>
        <v/>
      </c>
    </row>
    <row r="58" ht="19" customHeight="1">
      <c r="A58" s="44">
        <f>IF($B58="","",ROW()-7)</f>
        <v/>
      </c>
      <c r="B58" s="45" t="n"/>
      <c r="C58" s="45" t="n"/>
      <c r="D58" s="45" t="n"/>
      <c r="E58" s="45" t="n"/>
      <c r="F58" s="46" t="n"/>
      <c r="G58" s="47">
        <f>IF($B58="","",IF(OR($D58="Rejected",$D58="Ghosted",$D58="Archived",$D58="Offer"),"",IF(MAX($H58,$I58)=0,"",IF(MAX($H58,$I58)&gt;=TODAY(),0,DATEDIF(MAX($H58,$I58),TODAY(),"D")))))</f>
        <v/>
      </c>
      <c r="H58" s="46" t="n"/>
      <c r="I58" s="46" t="n"/>
      <c r="J58" s="45" t="n"/>
      <c r="K58" s="45" t="n"/>
      <c r="L58" s="45" t="n"/>
      <c r="M58" s="48" t="n"/>
      <c r="N58" s="45" t="n"/>
      <c r="O58" s="45" t="n"/>
      <c r="P58" s="45" t="n"/>
      <c r="Q58" s="45" t="n"/>
      <c r="R58" s="45" t="n"/>
      <c r="S58" s="45" t="n"/>
      <c r="T58" s="44">
        <f>IF(OR($B58="",$F58="",$D58="Rejected",$D58="Ghosted",$D58="Archived"),"",COUNTIFS($F$8:$F$407,"&lt;"&amp;$F58,$B$8:$B$407,"&lt;&gt;",$D$8:$D$407,"&lt;&gt;Rejected",$D$8:$D$407,"&lt;&gt;Ghosted",$D$8:$D$407,"&lt;&gt;Archived")+COUNTIFS($F$8:$F58,$F58,$B$8:$B58,"&lt;&gt;",$D$8:$D58,"&lt;&gt;Rejected",$D$8:$D58,"&lt;&gt;Ghosted",$D$8:$D58,"&lt;&gt;Archived")-1)</f>
        <v/>
      </c>
    </row>
    <row r="59" ht="19" customHeight="1">
      <c r="A59" s="44">
        <f>IF($B59="","",ROW()-7)</f>
        <v/>
      </c>
      <c r="B59" s="45" t="n"/>
      <c r="C59" s="45" t="n"/>
      <c r="D59" s="45" t="n"/>
      <c r="E59" s="45" t="n"/>
      <c r="F59" s="46" t="n"/>
      <c r="G59" s="47">
        <f>IF($B59="","",IF(OR($D59="Rejected",$D59="Ghosted",$D59="Archived",$D59="Offer"),"",IF(MAX($H59,$I59)=0,"",IF(MAX($H59,$I59)&gt;=TODAY(),0,DATEDIF(MAX($H59,$I59),TODAY(),"D")))))</f>
        <v/>
      </c>
      <c r="H59" s="46" t="n"/>
      <c r="I59" s="46" t="n"/>
      <c r="J59" s="45" t="n"/>
      <c r="K59" s="45" t="n"/>
      <c r="L59" s="45" t="n"/>
      <c r="M59" s="48" t="n"/>
      <c r="N59" s="45" t="n"/>
      <c r="O59" s="45" t="n"/>
      <c r="P59" s="45" t="n"/>
      <c r="Q59" s="45" t="n"/>
      <c r="R59" s="45" t="n"/>
      <c r="S59" s="45" t="n"/>
      <c r="T59" s="44">
        <f>IF(OR($B59="",$F59="",$D59="Rejected",$D59="Ghosted",$D59="Archived"),"",COUNTIFS($F$8:$F$407,"&lt;"&amp;$F59,$B$8:$B$407,"&lt;&gt;",$D$8:$D$407,"&lt;&gt;Rejected",$D$8:$D$407,"&lt;&gt;Ghosted",$D$8:$D$407,"&lt;&gt;Archived")+COUNTIFS($F$8:$F59,$F59,$B$8:$B59,"&lt;&gt;",$D$8:$D59,"&lt;&gt;Rejected",$D$8:$D59,"&lt;&gt;Ghosted",$D$8:$D59,"&lt;&gt;Archived")-1)</f>
        <v/>
      </c>
    </row>
    <row r="60" ht="19" customHeight="1">
      <c r="A60" s="44">
        <f>IF($B60="","",ROW()-7)</f>
        <v/>
      </c>
      <c r="B60" s="45" t="n"/>
      <c r="C60" s="45" t="n"/>
      <c r="D60" s="45" t="n"/>
      <c r="E60" s="45" t="n"/>
      <c r="F60" s="46" t="n"/>
      <c r="G60" s="47">
        <f>IF($B60="","",IF(OR($D60="Rejected",$D60="Ghosted",$D60="Archived",$D60="Offer"),"",IF(MAX($H60,$I60)=0,"",IF(MAX($H60,$I60)&gt;=TODAY(),0,DATEDIF(MAX($H60,$I60),TODAY(),"D")))))</f>
        <v/>
      </c>
      <c r="H60" s="46" t="n"/>
      <c r="I60" s="46" t="n"/>
      <c r="J60" s="45" t="n"/>
      <c r="K60" s="45" t="n"/>
      <c r="L60" s="45" t="n"/>
      <c r="M60" s="48" t="n"/>
      <c r="N60" s="45" t="n"/>
      <c r="O60" s="45" t="n"/>
      <c r="P60" s="45" t="n"/>
      <c r="Q60" s="45" t="n"/>
      <c r="R60" s="45" t="n"/>
      <c r="S60" s="45" t="n"/>
      <c r="T60" s="44">
        <f>IF(OR($B60="",$F60="",$D60="Rejected",$D60="Ghosted",$D60="Archived"),"",COUNTIFS($F$8:$F$407,"&lt;"&amp;$F60,$B$8:$B$407,"&lt;&gt;",$D$8:$D$407,"&lt;&gt;Rejected",$D$8:$D$407,"&lt;&gt;Ghosted",$D$8:$D$407,"&lt;&gt;Archived")+COUNTIFS($F$8:$F60,$F60,$B$8:$B60,"&lt;&gt;",$D$8:$D60,"&lt;&gt;Rejected",$D$8:$D60,"&lt;&gt;Ghosted",$D$8:$D60,"&lt;&gt;Archived")-1)</f>
        <v/>
      </c>
    </row>
    <row r="61" ht="19" customHeight="1">
      <c r="A61" s="44">
        <f>IF($B61="","",ROW()-7)</f>
        <v/>
      </c>
      <c r="B61" s="45" t="n"/>
      <c r="C61" s="45" t="n"/>
      <c r="D61" s="45" t="n"/>
      <c r="E61" s="45" t="n"/>
      <c r="F61" s="46" t="n"/>
      <c r="G61" s="47">
        <f>IF($B61="","",IF(OR($D61="Rejected",$D61="Ghosted",$D61="Archived",$D61="Offer"),"",IF(MAX($H61,$I61)=0,"",IF(MAX($H61,$I61)&gt;=TODAY(),0,DATEDIF(MAX($H61,$I61),TODAY(),"D")))))</f>
        <v/>
      </c>
      <c r="H61" s="46" t="n"/>
      <c r="I61" s="46" t="n"/>
      <c r="J61" s="45" t="n"/>
      <c r="K61" s="45" t="n"/>
      <c r="L61" s="45" t="n"/>
      <c r="M61" s="48" t="n"/>
      <c r="N61" s="45" t="n"/>
      <c r="O61" s="45" t="n"/>
      <c r="P61" s="45" t="n"/>
      <c r="Q61" s="45" t="n"/>
      <c r="R61" s="45" t="n"/>
      <c r="S61" s="45" t="n"/>
      <c r="T61" s="44">
        <f>IF(OR($B61="",$F61="",$D61="Rejected",$D61="Ghosted",$D61="Archived"),"",COUNTIFS($F$8:$F$407,"&lt;"&amp;$F61,$B$8:$B$407,"&lt;&gt;",$D$8:$D$407,"&lt;&gt;Rejected",$D$8:$D$407,"&lt;&gt;Ghosted",$D$8:$D$407,"&lt;&gt;Archived")+COUNTIFS($F$8:$F61,$F61,$B$8:$B61,"&lt;&gt;",$D$8:$D61,"&lt;&gt;Rejected",$D$8:$D61,"&lt;&gt;Ghosted",$D$8:$D61,"&lt;&gt;Archived")-1)</f>
        <v/>
      </c>
    </row>
    <row r="62" ht="19" customHeight="1">
      <c r="A62" s="44">
        <f>IF($B62="","",ROW()-7)</f>
        <v/>
      </c>
      <c r="B62" s="45" t="n"/>
      <c r="C62" s="45" t="n"/>
      <c r="D62" s="45" t="n"/>
      <c r="E62" s="45" t="n"/>
      <c r="F62" s="46" t="n"/>
      <c r="G62" s="47">
        <f>IF($B62="","",IF(OR($D62="Rejected",$D62="Ghosted",$D62="Archived",$D62="Offer"),"",IF(MAX($H62,$I62)=0,"",IF(MAX($H62,$I62)&gt;=TODAY(),0,DATEDIF(MAX($H62,$I62),TODAY(),"D")))))</f>
        <v/>
      </c>
      <c r="H62" s="46" t="n"/>
      <c r="I62" s="46" t="n"/>
      <c r="J62" s="45" t="n"/>
      <c r="K62" s="45" t="n"/>
      <c r="L62" s="45" t="n"/>
      <c r="M62" s="48" t="n"/>
      <c r="N62" s="45" t="n"/>
      <c r="O62" s="45" t="n"/>
      <c r="P62" s="45" t="n"/>
      <c r="Q62" s="45" t="n"/>
      <c r="R62" s="45" t="n"/>
      <c r="S62" s="45" t="n"/>
      <c r="T62" s="44">
        <f>IF(OR($B62="",$F62="",$D62="Rejected",$D62="Ghosted",$D62="Archived"),"",COUNTIFS($F$8:$F$407,"&lt;"&amp;$F62,$B$8:$B$407,"&lt;&gt;",$D$8:$D$407,"&lt;&gt;Rejected",$D$8:$D$407,"&lt;&gt;Ghosted",$D$8:$D$407,"&lt;&gt;Archived")+COUNTIFS($F$8:$F62,$F62,$B$8:$B62,"&lt;&gt;",$D$8:$D62,"&lt;&gt;Rejected",$D$8:$D62,"&lt;&gt;Ghosted",$D$8:$D62,"&lt;&gt;Archived")-1)</f>
        <v/>
      </c>
    </row>
    <row r="63" ht="19" customHeight="1">
      <c r="A63" s="44">
        <f>IF($B63="","",ROW()-7)</f>
        <v/>
      </c>
      <c r="B63" s="45" t="n"/>
      <c r="C63" s="45" t="n"/>
      <c r="D63" s="45" t="n"/>
      <c r="E63" s="45" t="n"/>
      <c r="F63" s="46" t="n"/>
      <c r="G63" s="47">
        <f>IF($B63="","",IF(OR($D63="Rejected",$D63="Ghosted",$D63="Archived",$D63="Offer"),"",IF(MAX($H63,$I63)=0,"",IF(MAX($H63,$I63)&gt;=TODAY(),0,DATEDIF(MAX($H63,$I63),TODAY(),"D")))))</f>
        <v/>
      </c>
      <c r="H63" s="46" t="n"/>
      <c r="I63" s="46" t="n"/>
      <c r="J63" s="45" t="n"/>
      <c r="K63" s="45" t="n"/>
      <c r="L63" s="45" t="n"/>
      <c r="M63" s="48" t="n"/>
      <c r="N63" s="45" t="n"/>
      <c r="O63" s="45" t="n"/>
      <c r="P63" s="45" t="n"/>
      <c r="Q63" s="45" t="n"/>
      <c r="R63" s="45" t="n"/>
      <c r="S63" s="45" t="n"/>
      <c r="T63" s="44">
        <f>IF(OR($B63="",$F63="",$D63="Rejected",$D63="Ghosted",$D63="Archived"),"",COUNTIFS($F$8:$F$407,"&lt;"&amp;$F63,$B$8:$B$407,"&lt;&gt;",$D$8:$D$407,"&lt;&gt;Rejected",$D$8:$D$407,"&lt;&gt;Ghosted",$D$8:$D$407,"&lt;&gt;Archived")+COUNTIFS($F$8:$F63,$F63,$B$8:$B63,"&lt;&gt;",$D$8:$D63,"&lt;&gt;Rejected",$D$8:$D63,"&lt;&gt;Ghosted",$D$8:$D63,"&lt;&gt;Archived")-1)</f>
        <v/>
      </c>
    </row>
    <row r="64" ht="19" customHeight="1">
      <c r="A64" s="44">
        <f>IF($B64="","",ROW()-7)</f>
        <v/>
      </c>
      <c r="B64" s="45" t="n"/>
      <c r="C64" s="45" t="n"/>
      <c r="D64" s="45" t="n"/>
      <c r="E64" s="45" t="n"/>
      <c r="F64" s="46" t="n"/>
      <c r="G64" s="47">
        <f>IF($B64="","",IF(OR($D64="Rejected",$D64="Ghosted",$D64="Archived",$D64="Offer"),"",IF(MAX($H64,$I64)=0,"",IF(MAX($H64,$I64)&gt;=TODAY(),0,DATEDIF(MAX($H64,$I64),TODAY(),"D")))))</f>
        <v/>
      </c>
      <c r="H64" s="46" t="n"/>
      <c r="I64" s="46" t="n"/>
      <c r="J64" s="45" t="n"/>
      <c r="K64" s="45" t="n"/>
      <c r="L64" s="45" t="n"/>
      <c r="M64" s="48" t="n"/>
      <c r="N64" s="45" t="n"/>
      <c r="O64" s="45" t="n"/>
      <c r="P64" s="45" t="n"/>
      <c r="Q64" s="45" t="n"/>
      <c r="R64" s="45" t="n"/>
      <c r="S64" s="45" t="n"/>
      <c r="T64" s="44">
        <f>IF(OR($B64="",$F64="",$D64="Rejected",$D64="Ghosted",$D64="Archived"),"",COUNTIFS($F$8:$F$407,"&lt;"&amp;$F64,$B$8:$B$407,"&lt;&gt;",$D$8:$D$407,"&lt;&gt;Rejected",$D$8:$D$407,"&lt;&gt;Ghosted",$D$8:$D$407,"&lt;&gt;Archived")+COUNTIFS($F$8:$F64,$F64,$B$8:$B64,"&lt;&gt;",$D$8:$D64,"&lt;&gt;Rejected",$D$8:$D64,"&lt;&gt;Ghosted",$D$8:$D64,"&lt;&gt;Archived")-1)</f>
        <v/>
      </c>
    </row>
    <row r="65" ht="19" customHeight="1">
      <c r="A65" s="44">
        <f>IF($B65="","",ROW()-7)</f>
        <v/>
      </c>
      <c r="B65" s="45" t="n"/>
      <c r="C65" s="45" t="n"/>
      <c r="D65" s="45" t="n"/>
      <c r="E65" s="45" t="n"/>
      <c r="F65" s="46" t="n"/>
      <c r="G65" s="47">
        <f>IF($B65="","",IF(OR($D65="Rejected",$D65="Ghosted",$D65="Archived",$D65="Offer"),"",IF(MAX($H65,$I65)=0,"",IF(MAX($H65,$I65)&gt;=TODAY(),0,DATEDIF(MAX($H65,$I65),TODAY(),"D")))))</f>
        <v/>
      </c>
      <c r="H65" s="46" t="n"/>
      <c r="I65" s="46" t="n"/>
      <c r="J65" s="45" t="n"/>
      <c r="K65" s="45" t="n"/>
      <c r="L65" s="45" t="n"/>
      <c r="M65" s="48" t="n"/>
      <c r="N65" s="45" t="n"/>
      <c r="O65" s="45" t="n"/>
      <c r="P65" s="45" t="n"/>
      <c r="Q65" s="45" t="n"/>
      <c r="R65" s="45" t="n"/>
      <c r="S65" s="45" t="n"/>
      <c r="T65" s="44">
        <f>IF(OR($B65="",$F65="",$D65="Rejected",$D65="Ghosted",$D65="Archived"),"",COUNTIFS($F$8:$F$407,"&lt;"&amp;$F65,$B$8:$B$407,"&lt;&gt;",$D$8:$D$407,"&lt;&gt;Rejected",$D$8:$D$407,"&lt;&gt;Ghosted",$D$8:$D$407,"&lt;&gt;Archived")+COUNTIFS($F$8:$F65,$F65,$B$8:$B65,"&lt;&gt;",$D$8:$D65,"&lt;&gt;Rejected",$D$8:$D65,"&lt;&gt;Ghosted",$D$8:$D65,"&lt;&gt;Archived")-1)</f>
        <v/>
      </c>
    </row>
    <row r="66" ht="19" customHeight="1">
      <c r="A66" s="44">
        <f>IF($B66="","",ROW()-7)</f>
        <v/>
      </c>
      <c r="B66" s="45" t="n"/>
      <c r="C66" s="45" t="n"/>
      <c r="D66" s="45" t="n"/>
      <c r="E66" s="45" t="n"/>
      <c r="F66" s="46" t="n"/>
      <c r="G66" s="47">
        <f>IF($B66="","",IF(OR($D66="Rejected",$D66="Ghosted",$D66="Archived",$D66="Offer"),"",IF(MAX($H66,$I66)=0,"",IF(MAX($H66,$I66)&gt;=TODAY(),0,DATEDIF(MAX($H66,$I66),TODAY(),"D")))))</f>
        <v/>
      </c>
      <c r="H66" s="46" t="n"/>
      <c r="I66" s="46" t="n"/>
      <c r="J66" s="45" t="n"/>
      <c r="K66" s="45" t="n"/>
      <c r="L66" s="45" t="n"/>
      <c r="M66" s="48" t="n"/>
      <c r="N66" s="45" t="n"/>
      <c r="O66" s="45" t="n"/>
      <c r="P66" s="45" t="n"/>
      <c r="Q66" s="45" t="n"/>
      <c r="R66" s="45" t="n"/>
      <c r="S66" s="45" t="n"/>
      <c r="T66" s="44">
        <f>IF(OR($B66="",$F66="",$D66="Rejected",$D66="Ghosted",$D66="Archived"),"",COUNTIFS($F$8:$F$407,"&lt;"&amp;$F66,$B$8:$B$407,"&lt;&gt;",$D$8:$D$407,"&lt;&gt;Rejected",$D$8:$D$407,"&lt;&gt;Ghosted",$D$8:$D$407,"&lt;&gt;Archived")+COUNTIFS($F$8:$F66,$F66,$B$8:$B66,"&lt;&gt;",$D$8:$D66,"&lt;&gt;Rejected",$D$8:$D66,"&lt;&gt;Ghosted",$D$8:$D66,"&lt;&gt;Archived")-1)</f>
        <v/>
      </c>
    </row>
    <row r="67" ht="19" customHeight="1">
      <c r="A67" s="44">
        <f>IF($B67="","",ROW()-7)</f>
        <v/>
      </c>
      <c r="B67" s="45" t="n"/>
      <c r="C67" s="45" t="n"/>
      <c r="D67" s="45" t="n"/>
      <c r="E67" s="45" t="n"/>
      <c r="F67" s="46" t="n"/>
      <c r="G67" s="47">
        <f>IF($B67="","",IF(OR($D67="Rejected",$D67="Ghosted",$D67="Archived",$D67="Offer"),"",IF(MAX($H67,$I67)=0,"",IF(MAX($H67,$I67)&gt;=TODAY(),0,DATEDIF(MAX($H67,$I67),TODAY(),"D")))))</f>
        <v/>
      </c>
      <c r="H67" s="46" t="n"/>
      <c r="I67" s="46" t="n"/>
      <c r="J67" s="45" t="n"/>
      <c r="K67" s="45" t="n"/>
      <c r="L67" s="45" t="n"/>
      <c r="M67" s="48" t="n"/>
      <c r="N67" s="45" t="n"/>
      <c r="O67" s="45" t="n"/>
      <c r="P67" s="45" t="n"/>
      <c r="Q67" s="45" t="n"/>
      <c r="R67" s="45" t="n"/>
      <c r="S67" s="45" t="n"/>
      <c r="T67" s="44">
        <f>IF(OR($B67="",$F67="",$D67="Rejected",$D67="Ghosted",$D67="Archived"),"",COUNTIFS($F$8:$F$407,"&lt;"&amp;$F67,$B$8:$B$407,"&lt;&gt;",$D$8:$D$407,"&lt;&gt;Rejected",$D$8:$D$407,"&lt;&gt;Ghosted",$D$8:$D$407,"&lt;&gt;Archived")+COUNTIFS($F$8:$F67,$F67,$B$8:$B67,"&lt;&gt;",$D$8:$D67,"&lt;&gt;Rejected",$D$8:$D67,"&lt;&gt;Ghosted",$D$8:$D67,"&lt;&gt;Archived")-1)</f>
        <v/>
      </c>
    </row>
    <row r="68" ht="19" customHeight="1">
      <c r="A68" s="44">
        <f>IF($B68="","",ROW()-7)</f>
        <v/>
      </c>
      <c r="B68" s="45" t="n"/>
      <c r="C68" s="45" t="n"/>
      <c r="D68" s="45" t="n"/>
      <c r="E68" s="45" t="n"/>
      <c r="F68" s="46" t="n"/>
      <c r="G68" s="47">
        <f>IF($B68="","",IF(OR($D68="Rejected",$D68="Ghosted",$D68="Archived",$D68="Offer"),"",IF(MAX($H68,$I68)=0,"",IF(MAX($H68,$I68)&gt;=TODAY(),0,DATEDIF(MAX($H68,$I68),TODAY(),"D")))))</f>
        <v/>
      </c>
      <c r="H68" s="46" t="n"/>
      <c r="I68" s="46" t="n"/>
      <c r="J68" s="45" t="n"/>
      <c r="K68" s="45" t="n"/>
      <c r="L68" s="45" t="n"/>
      <c r="M68" s="48" t="n"/>
      <c r="N68" s="45" t="n"/>
      <c r="O68" s="45" t="n"/>
      <c r="P68" s="45" t="n"/>
      <c r="Q68" s="45" t="n"/>
      <c r="R68" s="45" t="n"/>
      <c r="S68" s="45" t="n"/>
      <c r="T68" s="44">
        <f>IF(OR($B68="",$F68="",$D68="Rejected",$D68="Ghosted",$D68="Archived"),"",COUNTIFS($F$8:$F$407,"&lt;"&amp;$F68,$B$8:$B$407,"&lt;&gt;",$D$8:$D$407,"&lt;&gt;Rejected",$D$8:$D$407,"&lt;&gt;Ghosted",$D$8:$D$407,"&lt;&gt;Archived")+COUNTIFS($F$8:$F68,$F68,$B$8:$B68,"&lt;&gt;",$D$8:$D68,"&lt;&gt;Rejected",$D$8:$D68,"&lt;&gt;Ghosted",$D$8:$D68,"&lt;&gt;Archived")-1)</f>
        <v/>
      </c>
    </row>
    <row r="69" ht="19" customHeight="1">
      <c r="A69" s="44">
        <f>IF($B69="","",ROW()-7)</f>
        <v/>
      </c>
      <c r="B69" s="45" t="n"/>
      <c r="C69" s="45" t="n"/>
      <c r="D69" s="45" t="n"/>
      <c r="E69" s="45" t="n"/>
      <c r="F69" s="46" t="n"/>
      <c r="G69" s="47">
        <f>IF($B69="","",IF(OR($D69="Rejected",$D69="Ghosted",$D69="Archived",$D69="Offer"),"",IF(MAX($H69,$I69)=0,"",IF(MAX($H69,$I69)&gt;=TODAY(),0,DATEDIF(MAX($H69,$I69),TODAY(),"D")))))</f>
        <v/>
      </c>
      <c r="H69" s="46" t="n"/>
      <c r="I69" s="46" t="n"/>
      <c r="J69" s="45" t="n"/>
      <c r="K69" s="45" t="n"/>
      <c r="L69" s="45" t="n"/>
      <c r="M69" s="48" t="n"/>
      <c r="N69" s="45" t="n"/>
      <c r="O69" s="45" t="n"/>
      <c r="P69" s="45" t="n"/>
      <c r="Q69" s="45" t="n"/>
      <c r="R69" s="45" t="n"/>
      <c r="S69" s="45" t="n"/>
      <c r="T69" s="44">
        <f>IF(OR($B69="",$F69="",$D69="Rejected",$D69="Ghosted",$D69="Archived"),"",COUNTIFS($F$8:$F$407,"&lt;"&amp;$F69,$B$8:$B$407,"&lt;&gt;",$D$8:$D$407,"&lt;&gt;Rejected",$D$8:$D$407,"&lt;&gt;Ghosted",$D$8:$D$407,"&lt;&gt;Archived")+COUNTIFS($F$8:$F69,$F69,$B$8:$B69,"&lt;&gt;",$D$8:$D69,"&lt;&gt;Rejected",$D$8:$D69,"&lt;&gt;Ghosted",$D$8:$D69,"&lt;&gt;Archived")-1)</f>
        <v/>
      </c>
    </row>
    <row r="70" ht="19" customHeight="1">
      <c r="A70" s="44">
        <f>IF($B70="","",ROW()-7)</f>
        <v/>
      </c>
      <c r="B70" s="45" t="n"/>
      <c r="C70" s="45" t="n"/>
      <c r="D70" s="45" t="n"/>
      <c r="E70" s="45" t="n"/>
      <c r="F70" s="46" t="n"/>
      <c r="G70" s="47">
        <f>IF($B70="","",IF(OR($D70="Rejected",$D70="Ghosted",$D70="Archived",$D70="Offer"),"",IF(MAX($H70,$I70)=0,"",IF(MAX($H70,$I70)&gt;=TODAY(),0,DATEDIF(MAX($H70,$I70),TODAY(),"D")))))</f>
        <v/>
      </c>
      <c r="H70" s="46" t="n"/>
      <c r="I70" s="46" t="n"/>
      <c r="J70" s="45" t="n"/>
      <c r="K70" s="45" t="n"/>
      <c r="L70" s="45" t="n"/>
      <c r="M70" s="48" t="n"/>
      <c r="N70" s="45" t="n"/>
      <c r="O70" s="45" t="n"/>
      <c r="P70" s="45" t="n"/>
      <c r="Q70" s="45" t="n"/>
      <c r="R70" s="45" t="n"/>
      <c r="S70" s="45" t="n"/>
      <c r="T70" s="44">
        <f>IF(OR($B70="",$F70="",$D70="Rejected",$D70="Ghosted",$D70="Archived"),"",COUNTIFS($F$8:$F$407,"&lt;"&amp;$F70,$B$8:$B$407,"&lt;&gt;",$D$8:$D$407,"&lt;&gt;Rejected",$D$8:$D$407,"&lt;&gt;Ghosted",$D$8:$D$407,"&lt;&gt;Archived")+COUNTIFS($F$8:$F70,$F70,$B$8:$B70,"&lt;&gt;",$D$8:$D70,"&lt;&gt;Rejected",$D$8:$D70,"&lt;&gt;Ghosted",$D$8:$D70,"&lt;&gt;Archived")-1)</f>
        <v/>
      </c>
    </row>
    <row r="71" ht="19" customHeight="1">
      <c r="A71" s="44">
        <f>IF($B71="","",ROW()-7)</f>
        <v/>
      </c>
      <c r="B71" s="45" t="n"/>
      <c r="C71" s="45" t="n"/>
      <c r="D71" s="45" t="n"/>
      <c r="E71" s="45" t="n"/>
      <c r="F71" s="46" t="n"/>
      <c r="G71" s="47">
        <f>IF($B71="","",IF(OR($D71="Rejected",$D71="Ghosted",$D71="Archived",$D71="Offer"),"",IF(MAX($H71,$I71)=0,"",IF(MAX($H71,$I71)&gt;=TODAY(),0,DATEDIF(MAX($H71,$I71),TODAY(),"D")))))</f>
        <v/>
      </c>
      <c r="H71" s="46" t="n"/>
      <c r="I71" s="46" t="n"/>
      <c r="J71" s="45" t="n"/>
      <c r="K71" s="45" t="n"/>
      <c r="L71" s="45" t="n"/>
      <c r="M71" s="48" t="n"/>
      <c r="N71" s="45" t="n"/>
      <c r="O71" s="45" t="n"/>
      <c r="P71" s="45" t="n"/>
      <c r="Q71" s="45" t="n"/>
      <c r="R71" s="45" t="n"/>
      <c r="S71" s="45" t="n"/>
      <c r="T71" s="44">
        <f>IF(OR($B71="",$F71="",$D71="Rejected",$D71="Ghosted",$D71="Archived"),"",COUNTIFS($F$8:$F$407,"&lt;"&amp;$F71,$B$8:$B$407,"&lt;&gt;",$D$8:$D$407,"&lt;&gt;Rejected",$D$8:$D$407,"&lt;&gt;Ghosted",$D$8:$D$407,"&lt;&gt;Archived")+COUNTIFS($F$8:$F71,$F71,$B$8:$B71,"&lt;&gt;",$D$8:$D71,"&lt;&gt;Rejected",$D$8:$D71,"&lt;&gt;Ghosted",$D$8:$D71,"&lt;&gt;Archived")-1)</f>
        <v/>
      </c>
    </row>
    <row r="72" ht="19" customHeight="1">
      <c r="A72" s="44">
        <f>IF($B72="","",ROW()-7)</f>
        <v/>
      </c>
      <c r="B72" s="45" t="n"/>
      <c r="C72" s="45" t="n"/>
      <c r="D72" s="45" t="n"/>
      <c r="E72" s="45" t="n"/>
      <c r="F72" s="46" t="n"/>
      <c r="G72" s="47">
        <f>IF($B72="","",IF(OR($D72="Rejected",$D72="Ghosted",$D72="Archived",$D72="Offer"),"",IF(MAX($H72,$I72)=0,"",IF(MAX($H72,$I72)&gt;=TODAY(),0,DATEDIF(MAX($H72,$I72),TODAY(),"D")))))</f>
        <v/>
      </c>
      <c r="H72" s="46" t="n"/>
      <c r="I72" s="46" t="n"/>
      <c r="J72" s="45" t="n"/>
      <c r="K72" s="45" t="n"/>
      <c r="L72" s="45" t="n"/>
      <c r="M72" s="48" t="n"/>
      <c r="N72" s="45" t="n"/>
      <c r="O72" s="45" t="n"/>
      <c r="P72" s="45" t="n"/>
      <c r="Q72" s="45" t="n"/>
      <c r="R72" s="45" t="n"/>
      <c r="S72" s="45" t="n"/>
      <c r="T72" s="44">
        <f>IF(OR($B72="",$F72="",$D72="Rejected",$D72="Ghosted",$D72="Archived"),"",COUNTIFS($F$8:$F$407,"&lt;"&amp;$F72,$B$8:$B$407,"&lt;&gt;",$D$8:$D$407,"&lt;&gt;Rejected",$D$8:$D$407,"&lt;&gt;Ghosted",$D$8:$D$407,"&lt;&gt;Archived")+COUNTIFS($F$8:$F72,$F72,$B$8:$B72,"&lt;&gt;",$D$8:$D72,"&lt;&gt;Rejected",$D$8:$D72,"&lt;&gt;Ghosted",$D$8:$D72,"&lt;&gt;Archived")-1)</f>
        <v/>
      </c>
    </row>
    <row r="73" ht="19" customHeight="1">
      <c r="A73" s="44">
        <f>IF($B73="","",ROW()-7)</f>
        <v/>
      </c>
      <c r="B73" s="45" t="n"/>
      <c r="C73" s="45" t="n"/>
      <c r="D73" s="45" t="n"/>
      <c r="E73" s="45" t="n"/>
      <c r="F73" s="46" t="n"/>
      <c r="G73" s="47">
        <f>IF($B73="","",IF(OR($D73="Rejected",$D73="Ghosted",$D73="Archived",$D73="Offer"),"",IF(MAX($H73,$I73)=0,"",IF(MAX($H73,$I73)&gt;=TODAY(),0,DATEDIF(MAX($H73,$I73),TODAY(),"D")))))</f>
        <v/>
      </c>
      <c r="H73" s="46" t="n"/>
      <c r="I73" s="46" t="n"/>
      <c r="J73" s="45" t="n"/>
      <c r="K73" s="45" t="n"/>
      <c r="L73" s="45" t="n"/>
      <c r="M73" s="48" t="n"/>
      <c r="N73" s="45" t="n"/>
      <c r="O73" s="45" t="n"/>
      <c r="P73" s="45" t="n"/>
      <c r="Q73" s="45" t="n"/>
      <c r="R73" s="45" t="n"/>
      <c r="S73" s="45" t="n"/>
      <c r="T73" s="44">
        <f>IF(OR($B73="",$F73="",$D73="Rejected",$D73="Ghosted",$D73="Archived"),"",COUNTIFS($F$8:$F$407,"&lt;"&amp;$F73,$B$8:$B$407,"&lt;&gt;",$D$8:$D$407,"&lt;&gt;Rejected",$D$8:$D$407,"&lt;&gt;Ghosted",$D$8:$D$407,"&lt;&gt;Archived")+COUNTIFS($F$8:$F73,$F73,$B$8:$B73,"&lt;&gt;",$D$8:$D73,"&lt;&gt;Rejected",$D$8:$D73,"&lt;&gt;Ghosted",$D$8:$D73,"&lt;&gt;Archived")-1)</f>
        <v/>
      </c>
    </row>
    <row r="74" ht="19" customHeight="1">
      <c r="A74" s="44">
        <f>IF($B74="","",ROW()-7)</f>
        <v/>
      </c>
      <c r="B74" s="45" t="n"/>
      <c r="C74" s="45" t="n"/>
      <c r="D74" s="45" t="n"/>
      <c r="E74" s="45" t="n"/>
      <c r="F74" s="46" t="n"/>
      <c r="G74" s="47">
        <f>IF($B74="","",IF(OR($D74="Rejected",$D74="Ghosted",$D74="Archived",$D74="Offer"),"",IF(MAX($H74,$I74)=0,"",IF(MAX($H74,$I74)&gt;=TODAY(),0,DATEDIF(MAX($H74,$I74),TODAY(),"D")))))</f>
        <v/>
      </c>
      <c r="H74" s="46" t="n"/>
      <c r="I74" s="46" t="n"/>
      <c r="J74" s="45" t="n"/>
      <c r="K74" s="45" t="n"/>
      <c r="L74" s="45" t="n"/>
      <c r="M74" s="48" t="n"/>
      <c r="N74" s="45" t="n"/>
      <c r="O74" s="45" t="n"/>
      <c r="P74" s="45" t="n"/>
      <c r="Q74" s="45" t="n"/>
      <c r="R74" s="45" t="n"/>
      <c r="S74" s="45" t="n"/>
      <c r="T74" s="44">
        <f>IF(OR($B74="",$F74="",$D74="Rejected",$D74="Ghosted",$D74="Archived"),"",COUNTIFS($F$8:$F$407,"&lt;"&amp;$F74,$B$8:$B$407,"&lt;&gt;",$D$8:$D$407,"&lt;&gt;Rejected",$D$8:$D$407,"&lt;&gt;Ghosted",$D$8:$D$407,"&lt;&gt;Archived")+COUNTIFS($F$8:$F74,$F74,$B$8:$B74,"&lt;&gt;",$D$8:$D74,"&lt;&gt;Rejected",$D$8:$D74,"&lt;&gt;Ghosted",$D$8:$D74,"&lt;&gt;Archived")-1)</f>
        <v/>
      </c>
    </row>
    <row r="75" ht="19" customHeight="1">
      <c r="A75" s="44">
        <f>IF($B75="","",ROW()-7)</f>
        <v/>
      </c>
      <c r="B75" s="45" t="n"/>
      <c r="C75" s="45" t="n"/>
      <c r="D75" s="45" t="n"/>
      <c r="E75" s="45" t="n"/>
      <c r="F75" s="46" t="n"/>
      <c r="G75" s="47">
        <f>IF($B75="","",IF(OR($D75="Rejected",$D75="Ghosted",$D75="Archived",$D75="Offer"),"",IF(MAX($H75,$I75)=0,"",IF(MAX($H75,$I75)&gt;=TODAY(),0,DATEDIF(MAX($H75,$I75),TODAY(),"D")))))</f>
        <v/>
      </c>
      <c r="H75" s="46" t="n"/>
      <c r="I75" s="46" t="n"/>
      <c r="J75" s="45" t="n"/>
      <c r="K75" s="45" t="n"/>
      <c r="L75" s="45" t="n"/>
      <c r="M75" s="48" t="n"/>
      <c r="N75" s="45" t="n"/>
      <c r="O75" s="45" t="n"/>
      <c r="P75" s="45" t="n"/>
      <c r="Q75" s="45" t="n"/>
      <c r="R75" s="45" t="n"/>
      <c r="S75" s="45" t="n"/>
      <c r="T75" s="44">
        <f>IF(OR($B75="",$F75="",$D75="Rejected",$D75="Ghosted",$D75="Archived"),"",COUNTIFS($F$8:$F$407,"&lt;"&amp;$F75,$B$8:$B$407,"&lt;&gt;",$D$8:$D$407,"&lt;&gt;Rejected",$D$8:$D$407,"&lt;&gt;Ghosted",$D$8:$D$407,"&lt;&gt;Archived")+COUNTIFS($F$8:$F75,$F75,$B$8:$B75,"&lt;&gt;",$D$8:$D75,"&lt;&gt;Rejected",$D$8:$D75,"&lt;&gt;Ghosted",$D$8:$D75,"&lt;&gt;Archived")-1)</f>
        <v/>
      </c>
    </row>
    <row r="76" ht="19" customHeight="1">
      <c r="A76" s="44">
        <f>IF($B76="","",ROW()-7)</f>
        <v/>
      </c>
      <c r="B76" s="45" t="n"/>
      <c r="C76" s="45" t="n"/>
      <c r="D76" s="45" t="n"/>
      <c r="E76" s="45" t="n"/>
      <c r="F76" s="46" t="n"/>
      <c r="G76" s="47">
        <f>IF($B76="","",IF(OR($D76="Rejected",$D76="Ghosted",$D76="Archived",$D76="Offer"),"",IF(MAX($H76,$I76)=0,"",IF(MAX($H76,$I76)&gt;=TODAY(),0,DATEDIF(MAX($H76,$I76),TODAY(),"D")))))</f>
        <v/>
      </c>
      <c r="H76" s="46" t="n"/>
      <c r="I76" s="46" t="n"/>
      <c r="J76" s="45" t="n"/>
      <c r="K76" s="45" t="n"/>
      <c r="L76" s="45" t="n"/>
      <c r="M76" s="48" t="n"/>
      <c r="N76" s="45" t="n"/>
      <c r="O76" s="45" t="n"/>
      <c r="P76" s="45" t="n"/>
      <c r="Q76" s="45" t="n"/>
      <c r="R76" s="45" t="n"/>
      <c r="S76" s="45" t="n"/>
      <c r="T76" s="44">
        <f>IF(OR($B76="",$F76="",$D76="Rejected",$D76="Ghosted",$D76="Archived"),"",COUNTIFS($F$8:$F$407,"&lt;"&amp;$F76,$B$8:$B$407,"&lt;&gt;",$D$8:$D$407,"&lt;&gt;Rejected",$D$8:$D$407,"&lt;&gt;Ghosted",$D$8:$D$407,"&lt;&gt;Archived")+COUNTIFS($F$8:$F76,$F76,$B$8:$B76,"&lt;&gt;",$D$8:$D76,"&lt;&gt;Rejected",$D$8:$D76,"&lt;&gt;Ghosted",$D$8:$D76,"&lt;&gt;Archived")-1)</f>
        <v/>
      </c>
    </row>
    <row r="77" ht="19" customHeight="1">
      <c r="A77" s="44">
        <f>IF($B77="","",ROW()-7)</f>
        <v/>
      </c>
      <c r="B77" s="45" t="n"/>
      <c r="C77" s="45" t="n"/>
      <c r="D77" s="45" t="n"/>
      <c r="E77" s="45" t="n"/>
      <c r="F77" s="46" t="n"/>
      <c r="G77" s="47">
        <f>IF($B77="","",IF(OR($D77="Rejected",$D77="Ghosted",$D77="Archived",$D77="Offer"),"",IF(MAX($H77,$I77)=0,"",IF(MAX($H77,$I77)&gt;=TODAY(),0,DATEDIF(MAX($H77,$I77),TODAY(),"D")))))</f>
        <v/>
      </c>
      <c r="H77" s="46" t="n"/>
      <c r="I77" s="46" t="n"/>
      <c r="J77" s="45" t="n"/>
      <c r="K77" s="45" t="n"/>
      <c r="L77" s="45" t="n"/>
      <c r="M77" s="48" t="n"/>
      <c r="N77" s="45" t="n"/>
      <c r="O77" s="45" t="n"/>
      <c r="P77" s="45" t="n"/>
      <c r="Q77" s="45" t="n"/>
      <c r="R77" s="45" t="n"/>
      <c r="S77" s="45" t="n"/>
      <c r="T77" s="44">
        <f>IF(OR($B77="",$F77="",$D77="Rejected",$D77="Ghosted",$D77="Archived"),"",COUNTIFS($F$8:$F$407,"&lt;"&amp;$F77,$B$8:$B$407,"&lt;&gt;",$D$8:$D$407,"&lt;&gt;Rejected",$D$8:$D$407,"&lt;&gt;Ghosted",$D$8:$D$407,"&lt;&gt;Archived")+COUNTIFS($F$8:$F77,$F77,$B$8:$B77,"&lt;&gt;",$D$8:$D77,"&lt;&gt;Rejected",$D$8:$D77,"&lt;&gt;Ghosted",$D$8:$D77,"&lt;&gt;Archived")-1)</f>
        <v/>
      </c>
    </row>
    <row r="78" ht="19" customHeight="1">
      <c r="A78" s="44">
        <f>IF($B78="","",ROW()-7)</f>
        <v/>
      </c>
      <c r="B78" s="45" t="n"/>
      <c r="C78" s="45" t="n"/>
      <c r="D78" s="45" t="n"/>
      <c r="E78" s="45" t="n"/>
      <c r="F78" s="46" t="n"/>
      <c r="G78" s="47">
        <f>IF($B78="","",IF(OR($D78="Rejected",$D78="Ghosted",$D78="Archived",$D78="Offer"),"",IF(MAX($H78,$I78)=0,"",IF(MAX($H78,$I78)&gt;=TODAY(),0,DATEDIF(MAX($H78,$I78),TODAY(),"D")))))</f>
        <v/>
      </c>
      <c r="H78" s="46" t="n"/>
      <c r="I78" s="46" t="n"/>
      <c r="J78" s="45" t="n"/>
      <c r="K78" s="45" t="n"/>
      <c r="L78" s="45" t="n"/>
      <c r="M78" s="48" t="n"/>
      <c r="N78" s="45" t="n"/>
      <c r="O78" s="45" t="n"/>
      <c r="P78" s="45" t="n"/>
      <c r="Q78" s="45" t="n"/>
      <c r="R78" s="45" t="n"/>
      <c r="S78" s="45" t="n"/>
      <c r="T78" s="44">
        <f>IF(OR($B78="",$F78="",$D78="Rejected",$D78="Ghosted",$D78="Archived"),"",COUNTIFS($F$8:$F$407,"&lt;"&amp;$F78,$B$8:$B$407,"&lt;&gt;",$D$8:$D$407,"&lt;&gt;Rejected",$D$8:$D$407,"&lt;&gt;Ghosted",$D$8:$D$407,"&lt;&gt;Archived")+COUNTIFS($F$8:$F78,$F78,$B$8:$B78,"&lt;&gt;",$D$8:$D78,"&lt;&gt;Rejected",$D$8:$D78,"&lt;&gt;Ghosted",$D$8:$D78,"&lt;&gt;Archived")-1)</f>
        <v/>
      </c>
    </row>
    <row r="79" ht="19" customHeight="1">
      <c r="A79" s="44">
        <f>IF($B79="","",ROW()-7)</f>
        <v/>
      </c>
      <c r="B79" s="45" t="n"/>
      <c r="C79" s="45" t="n"/>
      <c r="D79" s="45" t="n"/>
      <c r="E79" s="45" t="n"/>
      <c r="F79" s="46" t="n"/>
      <c r="G79" s="47">
        <f>IF($B79="","",IF(OR($D79="Rejected",$D79="Ghosted",$D79="Archived",$D79="Offer"),"",IF(MAX($H79,$I79)=0,"",IF(MAX($H79,$I79)&gt;=TODAY(),0,DATEDIF(MAX($H79,$I79),TODAY(),"D")))))</f>
        <v/>
      </c>
      <c r="H79" s="46" t="n"/>
      <c r="I79" s="46" t="n"/>
      <c r="J79" s="45" t="n"/>
      <c r="K79" s="45" t="n"/>
      <c r="L79" s="45" t="n"/>
      <c r="M79" s="48" t="n"/>
      <c r="N79" s="45" t="n"/>
      <c r="O79" s="45" t="n"/>
      <c r="P79" s="45" t="n"/>
      <c r="Q79" s="45" t="n"/>
      <c r="R79" s="45" t="n"/>
      <c r="S79" s="45" t="n"/>
      <c r="T79" s="44">
        <f>IF(OR($B79="",$F79="",$D79="Rejected",$D79="Ghosted",$D79="Archived"),"",COUNTIFS($F$8:$F$407,"&lt;"&amp;$F79,$B$8:$B$407,"&lt;&gt;",$D$8:$D$407,"&lt;&gt;Rejected",$D$8:$D$407,"&lt;&gt;Ghosted",$D$8:$D$407,"&lt;&gt;Archived")+COUNTIFS($F$8:$F79,$F79,$B$8:$B79,"&lt;&gt;",$D$8:$D79,"&lt;&gt;Rejected",$D$8:$D79,"&lt;&gt;Ghosted",$D$8:$D79,"&lt;&gt;Archived")-1)</f>
        <v/>
      </c>
    </row>
    <row r="80" ht="19" customHeight="1">
      <c r="A80" s="44">
        <f>IF($B80="","",ROW()-7)</f>
        <v/>
      </c>
      <c r="B80" s="45" t="n"/>
      <c r="C80" s="45" t="n"/>
      <c r="D80" s="45" t="n"/>
      <c r="E80" s="45" t="n"/>
      <c r="F80" s="46" t="n"/>
      <c r="G80" s="47">
        <f>IF($B80="","",IF(OR($D80="Rejected",$D80="Ghosted",$D80="Archived",$D80="Offer"),"",IF(MAX($H80,$I80)=0,"",IF(MAX($H80,$I80)&gt;=TODAY(),0,DATEDIF(MAX($H80,$I80),TODAY(),"D")))))</f>
        <v/>
      </c>
      <c r="H80" s="46" t="n"/>
      <c r="I80" s="46" t="n"/>
      <c r="J80" s="45" t="n"/>
      <c r="K80" s="45" t="n"/>
      <c r="L80" s="45" t="n"/>
      <c r="M80" s="48" t="n"/>
      <c r="N80" s="45" t="n"/>
      <c r="O80" s="45" t="n"/>
      <c r="P80" s="45" t="n"/>
      <c r="Q80" s="45" t="n"/>
      <c r="R80" s="45" t="n"/>
      <c r="S80" s="45" t="n"/>
      <c r="T80" s="44">
        <f>IF(OR($B80="",$F80="",$D80="Rejected",$D80="Ghosted",$D80="Archived"),"",COUNTIFS($F$8:$F$407,"&lt;"&amp;$F80,$B$8:$B$407,"&lt;&gt;",$D$8:$D$407,"&lt;&gt;Rejected",$D$8:$D$407,"&lt;&gt;Ghosted",$D$8:$D$407,"&lt;&gt;Archived")+COUNTIFS($F$8:$F80,$F80,$B$8:$B80,"&lt;&gt;",$D$8:$D80,"&lt;&gt;Rejected",$D$8:$D80,"&lt;&gt;Ghosted",$D$8:$D80,"&lt;&gt;Archived")-1)</f>
        <v/>
      </c>
    </row>
    <row r="81" ht="19" customHeight="1">
      <c r="A81" s="44">
        <f>IF($B81="","",ROW()-7)</f>
        <v/>
      </c>
      <c r="B81" s="45" t="n"/>
      <c r="C81" s="45" t="n"/>
      <c r="D81" s="45" t="n"/>
      <c r="E81" s="45" t="n"/>
      <c r="F81" s="46" t="n"/>
      <c r="G81" s="47">
        <f>IF($B81="","",IF(OR($D81="Rejected",$D81="Ghosted",$D81="Archived",$D81="Offer"),"",IF(MAX($H81,$I81)=0,"",IF(MAX($H81,$I81)&gt;=TODAY(),0,DATEDIF(MAX($H81,$I81),TODAY(),"D")))))</f>
        <v/>
      </c>
      <c r="H81" s="46" t="n"/>
      <c r="I81" s="46" t="n"/>
      <c r="J81" s="45" t="n"/>
      <c r="K81" s="45" t="n"/>
      <c r="L81" s="45" t="n"/>
      <c r="M81" s="48" t="n"/>
      <c r="N81" s="45" t="n"/>
      <c r="O81" s="45" t="n"/>
      <c r="P81" s="45" t="n"/>
      <c r="Q81" s="45" t="n"/>
      <c r="R81" s="45" t="n"/>
      <c r="S81" s="45" t="n"/>
      <c r="T81" s="44">
        <f>IF(OR($B81="",$F81="",$D81="Rejected",$D81="Ghosted",$D81="Archived"),"",COUNTIFS($F$8:$F$407,"&lt;"&amp;$F81,$B$8:$B$407,"&lt;&gt;",$D$8:$D$407,"&lt;&gt;Rejected",$D$8:$D$407,"&lt;&gt;Ghosted",$D$8:$D$407,"&lt;&gt;Archived")+COUNTIFS($F$8:$F81,$F81,$B$8:$B81,"&lt;&gt;",$D$8:$D81,"&lt;&gt;Rejected",$D$8:$D81,"&lt;&gt;Ghosted",$D$8:$D81,"&lt;&gt;Archived")-1)</f>
        <v/>
      </c>
    </row>
    <row r="82" ht="19" customHeight="1">
      <c r="A82" s="44">
        <f>IF($B82="","",ROW()-7)</f>
        <v/>
      </c>
      <c r="B82" s="45" t="n"/>
      <c r="C82" s="45" t="n"/>
      <c r="D82" s="45" t="n"/>
      <c r="E82" s="45" t="n"/>
      <c r="F82" s="46" t="n"/>
      <c r="G82" s="47">
        <f>IF($B82="","",IF(OR($D82="Rejected",$D82="Ghosted",$D82="Archived",$D82="Offer"),"",IF(MAX($H82,$I82)=0,"",IF(MAX($H82,$I82)&gt;=TODAY(),0,DATEDIF(MAX($H82,$I82),TODAY(),"D")))))</f>
        <v/>
      </c>
      <c r="H82" s="46" t="n"/>
      <c r="I82" s="46" t="n"/>
      <c r="J82" s="45" t="n"/>
      <c r="K82" s="45" t="n"/>
      <c r="L82" s="45" t="n"/>
      <c r="M82" s="48" t="n"/>
      <c r="N82" s="45" t="n"/>
      <c r="O82" s="45" t="n"/>
      <c r="P82" s="45" t="n"/>
      <c r="Q82" s="45" t="n"/>
      <c r="R82" s="45" t="n"/>
      <c r="S82" s="45" t="n"/>
      <c r="T82" s="44">
        <f>IF(OR($B82="",$F82="",$D82="Rejected",$D82="Ghosted",$D82="Archived"),"",COUNTIFS($F$8:$F$407,"&lt;"&amp;$F82,$B$8:$B$407,"&lt;&gt;",$D$8:$D$407,"&lt;&gt;Rejected",$D$8:$D$407,"&lt;&gt;Ghosted",$D$8:$D$407,"&lt;&gt;Archived")+COUNTIFS($F$8:$F82,$F82,$B$8:$B82,"&lt;&gt;",$D$8:$D82,"&lt;&gt;Rejected",$D$8:$D82,"&lt;&gt;Ghosted",$D$8:$D82,"&lt;&gt;Archived")-1)</f>
        <v/>
      </c>
    </row>
    <row r="83" ht="19" customHeight="1">
      <c r="A83" s="44">
        <f>IF($B83="","",ROW()-7)</f>
        <v/>
      </c>
      <c r="B83" s="45" t="n"/>
      <c r="C83" s="45" t="n"/>
      <c r="D83" s="45" t="n"/>
      <c r="E83" s="45" t="n"/>
      <c r="F83" s="46" t="n"/>
      <c r="G83" s="47">
        <f>IF($B83="","",IF(OR($D83="Rejected",$D83="Ghosted",$D83="Archived",$D83="Offer"),"",IF(MAX($H83,$I83)=0,"",IF(MAX($H83,$I83)&gt;=TODAY(),0,DATEDIF(MAX($H83,$I83),TODAY(),"D")))))</f>
        <v/>
      </c>
      <c r="H83" s="46" t="n"/>
      <c r="I83" s="46" t="n"/>
      <c r="J83" s="45" t="n"/>
      <c r="K83" s="45" t="n"/>
      <c r="L83" s="45" t="n"/>
      <c r="M83" s="48" t="n"/>
      <c r="N83" s="45" t="n"/>
      <c r="O83" s="45" t="n"/>
      <c r="P83" s="45" t="n"/>
      <c r="Q83" s="45" t="n"/>
      <c r="R83" s="45" t="n"/>
      <c r="S83" s="45" t="n"/>
      <c r="T83" s="44">
        <f>IF(OR($B83="",$F83="",$D83="Rejected",$D83="Ghosted",$D83="Archived"),"",COUNTIFS($F$8:$F$407,"&lt;"&amp;$F83,$B$8:$B$407,"&lt;&gt;",$D$8:$D$407,"&lt;&gt;Rejected",$D$8:$D$407,"&lt;&gt;Ghosted",$D$8:$D$407,"&lt;&gt;Archived")+COUNTIFS($F$8:$F83,$F83,$B$8:$B83,"&lt;&gt;",$D$8:$D83,"&lt;&gt;Rejected",$D$8:$D83,"&lt;&gt;Ghosted",$D$8:$D83,"&lt;&gt;Archived")-1)</f>
        <v/>
      </c>
    </row>
    <row r="84" ht="19" customHeight="1">
      <c r="A84" s="44">
        <f>IF($B84="","",ROW()-7)</f>
        <v/>
      </c>
      <c r="B84" s="45" t="n"/>
      <c r="C84" s="45" t="n"/>
      <c r="D84" s="45" t="n"/>
      <c r="E84" s="45" t="n"/>
      <c r="F84" s="46" t="n"/>
      <c r="G84" s="47">
        <f>IF($B84="","",IF(OR($D84="Rejected",$D84="Ghosted",$D84="Archived",$D84="Offer"),"",IF(MAX($H84,$I84)=0,"",IF(MAX($H84,$I84)&gt;=TODAY(),0,DATEDIF(MAX($H84,$I84),TODAY(),"D")))))</f>
        <v/>
      </c>
      <c r="H84" s="46" t="n"/>
      <c r="I84" s="46" t="n"/>
      <c r="J84" s="45" t="n"/>
      <c r="K84" s="45" t="n"/>
      <c r="L84" s="45" t="n"/>
      <c r="M84" s="48" t="n"/>
      <c r="N84" s="45" t="n"/>
      <c r="O84" s="45" t="n"/>
      <c r="P84" s="45" t="n"/>
      <c r="Q84" s="45" t="n"/>
      <c r="R84" s="45" t="n"/>
      <c r="S84" s="45" t="n"/>
      <c r="T84" s="44">
        <f>IF(OR($B84="",$F84="",$D84="Rejected",$D84="Ghosted",$D84="Archived"),"",COUNTIFS($F$8:$F$407,"&lt;"&amp;$F84,$B$8:$B$407,"&lt;&gt;",$D$8:$D$407,"&lt;&gt;Rejected",$D$8:$D$407,"&lt;&gt;Ghosted",$D$8:$D$407,"&lt;&gt;Archived")+COUNTIFS($F$8:$F84,$F84,$B$8:$B84,"&lt;&gt;",$D$8:$D84,"&lt;&gt;Rejected",$D$8:$D84,"&lt;&gt;Ghosted",$D$8:$D84,"&lt;&gt;Archived")-1)</f>
        <v/>
      </c>
    </row>
    <row r="85" ht="19" customHeight="1">
      <c r="A85" s="44">
        <f>IF($B85="","",ROW()-7)</f>
        <v/>
      </c>
      <c r="B85" s="45" t="n"/>
      <c r="C85" s="45" t="n"/>
      <c r="D85" s="45" t="n"/>
      <c r="E85" s="45" t="n"/>
      <c r="F85" s="46" t="n"/>
      <c r="G85" s="47">
        <f>IF($B85="","",IF(OR($D85="Rejected",$D85="Ghosted",$D85="Archived",$D85="Offer"),"",IF(MAX($H85,$I85)=0,"",IF(MAX($H85,$I85)&gt;=TODAY(),0,DATEDIF(MAX($H85,$I85),TODAY(),"D")))))</f>
        <v/>
      </c>
      <c r="H85" s="46" t="n"/>
      <c r="I85" s="46" t="n"/>
      <c r="J85" s="45" t="n"/>
      <c r="K85" s="45" t="n"/>
      <c r="L85" s="45" t="n"/>
      <c r="M85" s="48" t="n"/>
      <c r="N85" s="45" t="n"/>
      <c r="O85" s="45" t="n"/>
      <c r="P85" s="45" t="n"/>
      <c r="Q85" s="45" t="n"/>
      <c r="R85" s="45" t="n"/>
      <c r="S85" s="45" t="n"/>
      <c r="T85" s="44">
        <f>IF(OR($B85="",$F85="",$D85="Rejected",$D85="Ghosted",$D85="Archived"),"",COUNTIFS($F$8:$F$407,"&lt;"&amp;$F85,$B$8:$B$407,"&lt;&gt;",$D$8:$D$407,"&lt;&gt;Rejected",$D$8:$D$407,"&lt;&gt;Ghosted",$D$8:$D$407,"&lt;&gt;Archived")+COUNTIFS($F$8:$F85,$F85,$B$8:$B85,"&lt;&gt;",$D$8:$D85,"&lt;&gt;Rejected",$D$8:$D85,"&lt;&gt;Ghosted",$D$8:$D85,"&lt;&gt;Archived")-1)</f>
        <v/>
      </c>
    </row>
    <row r="86" ht="19" customHeight="1">
      <c r="A86" s="44">
        <f>IF($B86="","",ROW()-7)</f>
        <v/>
      </c>
      <c r="B86" s="45" t="n"/>
      <c r="C86" s="45" t="n"/>
      <c r="D86" s="45" t="n"/>
      <c r="E86" s="45" t="n"/>
      <c r="F86" s="46" t="n"/>
      <c r="G86" s="47">
        <f>IF($B86="","",IF(OR($D86="Rejected",$D86="Ghosted",$D86="Archived",$D86="Offer"),"",IF(MAX($H86,$I86)=0,"",IF(MAX($H86,$I86)&gt;=TODAY(),0,DATEDIF(MAX($H86,$I86),TODAY(),"D")))))</f>
        <v/>
      </c>
      <c r="H86" s="46" t="n"/>
      <c r="I86" s="46" t="n"/>
      <c r="J86" s="45" t="n"/>
      <c r="K86" s="45" t="n"/>
      <c r="L86" s="45" t="n"/>
      <c r="M86" s="48" t="n"/>
      <c r="N86" s="45" t="n"/>
      <c r="O86" s="45" t="n"/>
      <c r="P86" s="45" t="n"/>
      <c r="Q86" s="45" t="n"/>
      <c r="R86" s="45" t="n"/>
      <c r="S86" s="45" t="n"/>
      <c r="T86" s="44">
        <f>IF(OR($B86="",$F86="",$D86="Rejected",$D86="Ghosted",$D86="Archived"),"",COUNTIFS($F$8:$F$407,"&lt;"&amp;$F86,$B$8:$B$407,"&lt;&gt;",$D$8:$D$407,"&lt;&gt;Rejected",$D$8:$D$407,"&lt;&gt;Ghosted",$D$8:$D$407,"&lt;&gt;Archived")+COUNTIFS($F$8:$F86,$F86,$B$8:$B86,"&lt;&gt;",$D$8:$D86,"&lt;&gt;Rejected",$D$8:$D86,"&lt;&gt;Ghosted",$D$8:$D86,"&lt;&gt;Archived")-1)</f>
        <v/>
      </c>
    </row>
    <row r="87" ht="19" customHeight="1">
      <c r="A87" s="44">
        <f>IF($B87="","",ROW()-7)</f>
        <v/>
      </c>
      <c r="B87" s="45" t="n"/>
      <c r="C87" s="45" t="n"/>
      <c r="D87" s="45" t="n"/>
      <c r="E87" s="45" t="n"/>
      <c r="F87" s="46" t="n"/>
      <c r="G87" s="47">
        <f>IF($B87="","",IF(OR($D87="Rejected",$D87="Ghosted",$D87="Archived",$D87="Offer"),"",IF(MAX($H87,$I87)=0,"",IF(MAX($H87,$I87)&gt;=TODAY(),0,DATEDIF(MAX($H87,$I87),TODAY(),"D")))))</f>
        <v/>
      </c>
      <c r="H87" s="46" t="n"/>
      <c r="I87" s="46" t="n"/>
      <c r="J87" s="45" t="n"/>
      <c r="K87" s="45" t="n"/>
      <c r="L87" s="45" t="n"/>
      <c r="M87" s="48" t="n"/>
      <c r="N87" s="45" t="n"/>
      <c r="O87" s="45" t="n"/>
      <c r="P87" s="45" t="n"/>
      <c r="Q87" s="45" t="n"/>
      <c r="R87" s="45" t="n"/>
      <c r="S87" s="45" t="n"/>
      <c r="T87" s="44">
        <f>IF(OR($B87="",$F87="",$D87="Rejected",$D87="Ghosted",$D87="Archived"),"",COUNTIFS($F$8:$F$407,"&lt;"&amp;$F87,$B$8:$B$407,"&lt;&gt;",$D$8:$D$407,"&lt;&gt;Rejected",$D$8:$D$407,"&lt;&gt;Ghosted",$D$8:$D$407,"&lt;&gt;Archived")+COUNTIFS($F$8:$F87,$F87,$B$8:$B87,"&lt;&gt;",$D$8:$D87,"&lt;&gt;Rejected",$D$8:$D87,"&lt;&gt;Ghosted",$D$8:$D87,"&lt;&gt;Archived")-1)</f>
        <v/>
      </c>
    </row>
    <row r="88" ht="19" customHeight="1">
      <c r="A88" s="44">
        <f>IF($B88="","",ROW()-7)</f>
        <v/>
      </c>
      <c r="B88" s="45" t="n"/>
      <c r="C88" s="45" t="n"/>
      <c r="D88" s="45" t="n"/>
      <c r="E88" s="45" t="n"/>
      <c r="F88" s="46" t="n"/>
      <c r="G88" s="47">
        <f>IF($B88="","",IF(OR($D88="Rejected",$D88="Ghosted",$D88="Archived",$D88="Offer"),"",IF(MAX($H88,$I88)=0,"",IF(MAX($H88,$I88)&gt;=TODAY(),0,DATEDIF(MAX($H88,$I88),TODAY(),"D")))))</f>
        <v/>
      </c>
      <c r="H88" s="46" t="n"/>
      <c r="I88" s="46" t="n"/>
      <c r="J88" s="45" t="n"/>
      <c r="K88" s="45" t="n"/>
      <c r="L88" s="45" t="n"/>
      <c r="M88" s="48" t="n"/>
      <c r="N88" s="45" t="n"/>
      <c r="O88" s="45" t="n"/>
      <c r="P88" s="45" t="n"/>
      <c r="Q88" s="45" t="n"/>
      <c r="R88" s="45" t="n"/>
      <c r="S88" s="45" t="n"/>
      <c r="T88" s="44">
        <f>IF(OR($B88="",$F88="",$D88="Rejected",$D88="Ghosted",$D88="Archived"),"",COUNTIFS($F$8:$F$407,"&lt;"&amp;$F88,$B$8:$B$407,"&lt;&gt;",$D$8:$D$407,"&lt;&gt;Rejected",$D$8:$D$407,"&lt;&gt;Ghosted",$D$8:$D$407,"&lt;&gt;Archived")+COUNTIFS($F$8:$F88,$F88,$B$8:$B88,"&lt;&gt;",$D$8:$D88,"&lt;&gt;Rejected",$D$8:$D88,"&lt;&gt;Ghosted",$D$8:$D88,"&lt;&gt;Archived")-1)</f>
        <v/>
      </c>
    </row>
    <row r="89" ht="19" customHeight="1">
      <c r="A89" s="44">
        <f>IF($B89="","",ROW()-7)</f>
        <v/>
      </c>
      <c r="B89" s="45" t="n"/>
      <c r="C89" s="45" t="n"/>
      <c r="D89" s="45" t="n"/>
      <c r="E89" s="45" t="n"/>
      <c r="F89" s="46" t="n"/>
      <c r="G89" s="47">
        <f>IF($B89="","",IF(OR($D89="Rejected",$D89="Ghosted",$D89="Archived",$D89="Offer"),"",IF(MAX($H89,$I89)=0,"",IF(MAX($H89,$I89)&gt;=TODAY(),0,DATEDIF(MAX($H89,$I89),TODAY(),"D")))))</f>
        <v/>
      </c>
      <c r="H89" s="46" t="n"/>
      <c r="I89" s="46" t="n"/>
      <c r="J89" s="45" t="n"/>
      <c r="K89" s="45" t="n"/>
      <c r="L89" s="45" t="n"/>
      <c r="M89" s="48" t="n"/>
      <c r="N89" s="45" t="n"/>
      <c r="O89" s="45" t="n"/>
      <c r="P89" s="45" t="n"/>
      <c r="Q89" s="45" t="n"/>
      <c r="R89" s="45" t="n"/>
      <c r="S89" s="45" t="n"/>
      <c r="T89" s="44">
        <f>IF(OR($B89="",$F89="",$D89="Rejected",$D89="Ghosted",$D89="Archived"),"",COUNTIFS($F$8:$F$407,"&lt;"&amp;$F89,$B$8:$B$407,"&lt;&gt;",$D$8:$D$407,"&lt;&gt;Rejected",$D$8:$D$407,"&lt;&gt;Ghosted",$D$8:$D$407,"&lt;&gt;Archived")+COUNTIFS($F$8:$F89,$F89,$B$8:$B89,"&lt;&gt;",$D$8:$D89,"&lt;&gt;Rejected",$D$8:$D89,"&lt;&gt;Ghosted",$D$8:$D89,"&lt;&gt;Archived")-1)</f>
        <v/>
      </c>
    </row>
    <row r="90" ht="19" customHeight="1">
      <c r="A90" s="44">
        <f>IF($B90="","",ROW()-7)</f>
        <v/>
      </c>
      <c r="B90" s="45" t="n"/>
      <c r="C90" s="45" t="n"/>
      <c r="D90" s="45" t="n"/>
      <c r="E90" s="45" t="n"/>
      <c r="F90" s="46" t="n"/>
      <c r="G90" s="47">
        <f>IF($B90="","",IF(OR($D90="Rejected",$D90="Ghosted",$D90="Archived",$D90="Offer"),"",IF(MAX($H90,$I90)=0,"",IF(MAX($H90,$I90)&gt;=TODAY(),0,DATEDIF(MAX($H90,$I90),TODAY(),"D")))))</f>
        <v/>
      </c>
      <c r="H90" s="46" t="n"/>
      <c r="I90" s="46" t="n"/>
      <c r="J90" s="45" t="n"/>
      <c r="K90" s="45" t="n"/>
      <c r="L90" s="45" t="n"/>
      <c r="M90" s="48" t="n"/>
      <c r="N90" s="45" t="n"/>
      <c r="O90" s="45" t="n"/>
      <c r="P90" s="45" t="n"/>
      <c r="Q90" s="45" t="n"/>
      <c r="R90" s="45" t="n"/>
      <c r="S90" s="45" t="n"/>
      <c r="T90" s="44">
        <f>IF(OR($B90="",$F90="",$D90="Rejected",$D90="Ghosted",$D90="Archived"),"",COUNTIFS($F$8:$F$407,"&lt;"&amp;$F90,$B$8:$B$407,"&lt;&gt;",$D$8:$D$407,"&lt;&gt;Rejected",$D$8:$D$407,"&lt;&gt;Ghosted",$D$8:$D$407,"&lt;&gt;Archived")+COUNTIFS($F$8:$F90,$F90,$B$8:$B90,"&lt;&gt;",$D$8:$D90,"&lt;&gt;Rejected",$D$8:$D90,"&lt;&gt;Ghosted",$D$8:$D90,"&lt;&gt;Archived")-1)</f>
        <v/>
      </c>
    </row>
    <row r="91" ht="19" customHeight="1">
      <c r="A91" s="44">
        <f>IF($B91="","",ROW()-7)</f>
        <v/>
      </c>
      <c r="B91" s="45" t="n"/>
      <c r="C91" s="45" t="n"/>
      <c r="D91" s="45" t="n"/>
      <c r="E91" s="45" t="n"/>
      <c r="F91" s="46" t="n"/>
      <c r="G91" s="47">
        <f>IF($B91="","",IF(OR($D91="Rejected",$D91="Ghosted",$D91="Archived",$D91="Offer"),"",IF(MAX($H91,$I91)=0,"",IF(MAX($H91,$I91)&gt;=TODAY(),0,DATEDIF(MAX($H91,$I91),TODAY(),"D")))))</f>
        <v/>
      </c>
      <c r="H91" s="46" t="n"/>
      <c r="I91" s="46" t="n"/>
      <c r="J91" s="45" t="n"/>
      <c r="K91" s="45" t="n"/>
      <c r="L91" s="45" t="n"/>
      <c r="M91" s="48" t="n"/>
      <c r="N91" s="45" t="n"/>
      <c r="O91" s="45" t="n"/>
      <c r="P91" s="45" t="n"/>
      <c r="Q91" s="45" t="n"/>
      <c r="R91" s="45" t="n"/>
      <c r="S91" s="45" t="n"/>
      <c r="T91" s="44">
        <f>IF(OR($B91="",$F91="",$D91="Rejected",$D91="Ghosted",$D91="Archived"),"",COUNTIFS($F$8:$F$407,"&lt;"&amp;$F91,$B$8:$B$407,"&lt;&gt;",$D$8:$D$407,"&lt;&gt;Rejected",$D$8:$D$407,"&lt;&gt;Ghosted",$D$8:$D$407,"&lt;&gt;Archived")+COUNTIFS($F$8:$F91,$F91,$B$8:$B91,"&lt;&gt;",$D$8:$D91,"&lt;&gt;Rejected",$D$8:$D91,"&lt;&gt;Ghosted",$D$8:$D91,"&lt;&gt;Archived")-1)</f>
        <v/>
      </c>
    </row>
    <row r="92" ht="19" customHeight="1">
      <c r="A92" s="44">
        <f>IF($B92="","",ROW()-7)</f>
        <v/>
      </c>
      <c r="B92" s="45" t="n"/>
      <c r="C92" s="45" t="n"/>
      <c r="D92" s="45" t="n"/>
      <c r="E92" s="45" t="n"/>
      <c r="F92" s="46" t="n"/>
      <c r="G92" s="47">
        <f>IF($B92="","",IF(OR($D92="Rejected",$D92="Ghosted",$D92="Archived",$D92="Offer"),"",IF(MAX($H92,$I92)=0,"",IF(MAX($H92,$I92)&gt;=TODAY(),0,DATEDIF(MAX($H92,$I92),TODAY(),"D")))))</f>
        <v/>
      </c>
      <c r="H92" s="46" t="n"/>
      <c r="I92" s="46" t="n"/>
      <c r="J92" s="45" t="n"/>
      <c r="K92" s="45" t="n"/>
      <c r="L92" s="45" t="n"/>
      <c r="M92" s="48" t="n"/>
      <c r="N92" s="45" t="n"/>
      <c r="O92" s="45" t="n"/>
      <c r="P92" s="45" t="n"/>
      <c r="Q92" s="45" t="n"/>
      <c r="R92" s="45" t="n"/>
      <c r="S92" s="45" t="n"/>
      <c r="T92" s="44">
        <f>IF(OR($B92="",$F92="",$D92="Rejected",$D92="Ghosted",$D92="Archived"),"",COUNTIFS($F$8:$F$407,"&lt;"&amp;$F92,$B$8:$B$407,"&lt;&gt;",$D$8:$D$407,"&lt;&gt;Rejected",$D$8:$D$407,"&lt;&gt;Ghosted",$D$8:$D$407,"&lt;&gt;Archived")+COUNTIFS($F$8:$F92,$F92,$B$8:$B92,"&lt;&gt;",$D$8:$D92,"&lt;&gt;Rejected",$D$8:$D92,"&lt;&gt;Ghosted",$D$8:$D92,"&lt;&gt;Archived")-1)</f>
        <v/>
      </c>
    </row>
    <row r="93" ht="19" customHeight="1">
      <c r="A93" s="44">
        <f>IF($B93="","",ROW()-7)</f>
        <v/>
      </c>
      <c r="B93" s="45" t="n"/>
      <c r="C93" s="45" t="n"/>
      <c r="D93" s="45" t="n"/>
      <c r="E93" s="45" t="n"/>
      <c r="F93" s="46" t="n"/>
      <c r="G93" s="47">
        <f>IF($B93="","",IF(OR($D93="Rejected",$D93="Ghosted",$D93="Archived",$D93="Offer"),"",IF(MAX($H93,$I93)=0,"",IF(MAX($H93,$I93)&gt;=TODAY(),0,DATEDIF(MAX($H93,$I93),TODAY(),"D")))))</f>
        <v/>
      </c>
      <c r="H93" s="46" t="n"/>
      <c r="I93" s="46" t="n"/>
      <c r="J93" s="45" t="n"/>
      <c r="K93" s="45" t="n"/>
      <c r="L93" s="45" t="n"/>
      <c r="M93" s="48" t="n"/>
      <c r="N93" s="45" t="n"/>
      <c r="O93" s="45" t="n"/>
      <c r="P93" s="45" t="n"/>
      <c r="Q93" s="45" t="n"/>
      <c r="R93" s="45" t="n"/>
      <c r="S93" s="45" t="n"/>
      <c r="T93" s="44">
        <f>IF(OR($B93="",$F93="",$D93="Rejected",$D93="Ghosted",$D93="Archived"),"",COUNTIFS($F$8:$F$407,"&lt;"&amp;$F93,$B$8:$B$407,"&lt;&gt;",$D$8:$D$407,"&lt;&gt;Rejected",$D$8:$D$407,"&lt;&gt;Ghosted",$D$8:$D$407,"&lt;&gt;Archived")+COUNTIFS($F$8:$F93,$F93,$B$8:$B93,"&lt;&gt;",$D$8:$D93,"&lt;&gt;Rejected",$D$8:$D93,"&lt;&gt;Ghosted",$D$8:$D93,"&lt;&gt;Archived")-1)</f>
        <v/>
      </c>
    </row>
    <row r="94" ht="19" customHeight="1">
      <c r="A94" s="44">
        <f>IF($B94="","",ROW()-7)</f>
        <v/>
      </c>
      <c r="B94" s="45" t="n"/>
      <c r="C94" s="45" t="n"/>
      <c r="D94" s="45" t="n"/>
      <c r="E94" s="45" t="n"/>
      <c r="F94" s="46" t="n"/>
      <c r="G94" s="47">
        <f>IF($B94="","",IF(OR($D94="Rejected",$D94="Ghosted",$D94="Archived",$D94="Offer"),"",IF(MAX($H94,$I94)=0,"",IF(MAX($H94,$I94)&gt;=TODAY(),0,DATEDIF(MAX($H94,$I94),TODAY(),"D")))))</f>
        <v/>
      </c>
      <c r="H94" s="46" t="n"/>
      <c r="I94" s="46" t="n"/>
      <c r="J94" s="45" t="n"/>
      <c r="K94" s="45" t="n"/>
      <c r="L94" s="45" t="n"/>
      <c r="M94" s="48" t="n"/>
      <c r="N94" s="45" t="n"/>
      <c r="O94" s="45" t="n"/>
      <c r="P94" s="45" t="n"/>
      <c r="Q94" s="45" t="n"/>
      <c r="R94" s="45" t="n"/>
      <c r="S94" s="45" t="n"/>
      <c r="T94" s="44">
        <f>IF(OR($B94="",$F94="",$D94="Rejected",$D94="Ghosted",$D94="Archived"),"",COUNTIFS($F$8:$F$407,"&lt;"&amp;$F94,$B$8:$B$407,"&lt;&gt;",$D$8:$D$407,"&lt;&gt;Rejected",$D$8:$D$407,"&lt;&gt;Ghosted",$D$8:$D$407,"&lt;&gt;Archived")+COUNTIFS($F$8:$F94,$F94,$B$8:$B94,"&lt;&gt;",$D$8:$D94,"&lt;&gt;Rejected",$D$8:$D94,"&lt;&gt;Ghosted",$D$8:$D94,"&lt;&gt;Archived")-1)</f>
        <v/>
      </c>
    </row>
    <row r="95" ht="19" customHeight="1">
      <c r="A95" s="44">
        <f>IF($B95="","",ROW()-7)</f>
        <v/>
      </c>
      <c r="B95" s="45" t="n"/>
      <c r="C95" s="45" t="n"/>
      <c r="D95" s="45" t="n"/>
      <c r="E95" s="45" t="n"/>
      <c r="F95" s="46" t="n"/>
      <c r="G95" s="47">
        <f>IF($B95="","",IF(OR($D95="Rejected",$D95="Ghosted",$D95="Archived",$D95="Offer"),"",IF(MAX($H95,$I95)=0,"",IF(MAX($H95,$I95)&gt;=TODAY(),0,DATEDIF(MAX($H95,$I95),TODAY(),"D")))))</f>
        <v/>
      </c>
      <c r="H95" s="46" t="n"/>
      <c r="I95" s="46" t="n"/>
      <c r="J95" s="45" t="n"/>
      <c r="K95" s="45" t="n"/>
      <c r="L95" s="45" t="n"/>
      <c r="M95" s="48" t="n"/>
      <c r="N95" s="45" t="n"/>
      <c r="O95" s="45" t="n"/>
      <c r="P95" s="45" t="n"/>
      <c r="Q95" s="45" t="n"/>
      <c r="R95" s="45" t="n"/>
      <c r="S95" s="45" t="n"/>
      <c r="T95" s="44">
        <f>IF(OR($B95="",$F95="",$D95="Rejected",$D95="Ghosted",$D95="Archived"),"",COUNTIFS($F$8:$F$407,"&lt;"&amp;$F95,$B$8:$B$407,"&lt;&gt;",$D$8:$D$407,"&lt;&gt;Rejected",$D$8:$D$407,"&lt;&gt;Ghosted",$D$8:$D$407,"&lt;&gt;Archived")+COUNTIFS($F$8:$F95,$F95,$B$8:$B95,"&lt;&gt;",$D$8:$D95,"&lt;&gt;Rejected",$D$8:$D95,"&lt;&gt;Ghosted",$D$8:$D95,"&lt;&gt;Archived")-1)</f>
        <v/>
      </c>
    </row>
    <row r="96" ht="19" customHeight="1">
      <c r="A96" s="44">
        <f>IF($B96="","",ROW()-7)</f>
        <v/>
      </c>
      <c r="B96" s="45" t="n"/>
      <c r="C96" s="45" t="n"/>
      <c r="D96" s="45" t="n"/>
      <c r="E96" s="45" t="n"/>
      <c r="F96" s="46" t="n"/>
      <c r="G96" s="47">
        <f>IF($B96="","",IF(OR($D96="Rejected",$D96="Ghosted",$D96="Archived",$D96="Offer"),"",IF(MAX($H96,$I96)=0,"",IF(MAX($H96,$I96)&gt;=TODAY(),0,DATEDIF(MAX($H96,$I96),TODAY(),"D")))))</f>
        <v/>
      </c>
      <c r="H96" s="46" t="n"/>
      <c r="I96" s="46" t="n"/>
      <c r="J96" s="45" t="n"/>
      <c r="K96" s="45" t="n"/>
      <c r="L96" s="45" t="n"/>
      <c r="M96" s="48" t="n"/>
      <c r="N96" s="45" t="n"/>
      <c r="O96" s="45" t="n"/>
      <c r="P96" s="45" t="n"/>
      <c r="Q96" s="45" t="n"/>
      <c r="R96" s="45" t="n"/>
      <c r="S96" s="45" t="n"/>
      <c r="T96" s="44">
        <f>IF(OR($B96="",$F96="",$D96="Rejected",$D96="Ghosted",$D96="Archived"),"",COUNTIFS($F$8:$F$407,"&lt;"&amp;$F96,$B$8:$B$407,"&lt;&gt;",$D$8:$D$407,"&lt;&gt;Rejected",$D$8:$D$407,"&lt;&gt;Ghosted",$D$8:$D$407,"&lt;&gt;Archived")+COUNTIFS($F$8:$F96,$F96,$B$8:$B96,"&lt;&gt;",$D$8:$D96,"&lt;&gt;Rejected",$D$8:$D96,"&lt;&gt;Ghosted",$D$8:$D96,"&lt;&gt;Archived")-1)</f>
        <v/>
      </c>
    </row>
    <row r="97" ht="19" customHeight="1">
      <c r="A97" s="44">
        <f>IF($B97="","",ROW()-7)</f>
        <v/>
      </c>
      <c r="B97" s="45" t="n"/>
      <c r="C97" s="45" t="n"/>
      <c r="D97" s="45" t="n"/>
      <c r="E97" s="45" t="n"/>
      <c r="F97" s="46" t="n"/>
      <c r="G97" s="47">
        <f>IF($B97="","",IF(OR($D97="Rejected",$D97="Ghosted",$D97="Archived",$D97="Offer"),"",IF(MAX($H97,$I97)=0,"",IF(MAX($H97,$I97)&gt;=TODAY(),0,DATEDIF(MAX($H97,$I97),TODAY(),"D")))))</f>
        <v/>
      </c>
      <c r="H97" s="46" t="n"/>
      <c r="I97" s="46" t="n"/>
      <c r="J97" s="45" t="n"/>
      <c r="K97" s="45" t="n"/>
      <c r="L97" s="45" t="n"/>
      <c r="M97" s="48" t="n"/>
      <c r="N97" s="45" t="n"/>
      <c r="O97" s="45" t="n"/>
      <c r="P97" s="45" t="n"/>
      <c r="Q97" s="45" t="n"/>
      <c r="R97" s="45" t="n"/>
      <c r="S97" s="45" t="n"/>
      <c r="T97" s="44">
        <f>IF(OR($B97="",$F97="",$D97="Rejected",$D97="Ghosted",$D97="Archived"),"",COUNTIFS($F$8:$F$407,"&lt;"&amp;$F97,$B$8:$B$407,"&lt;&gt;",$D$8:$D$407,"&lt;&gt;Rejected",$D$8:$D$407,"&lt;&gt;Ghosted",$D$8:$D$407,"&lt;&gt;Archived")+COUNTIFS($F$8:$F97,$F97,$B$8:$B97,"&lt;&gt;",$D$8:$D97,"&lt;&gt;Rejected",$D$8:$D97,"&lt;&gt;Ghosted",$D$8:$D97,"&lt;&gt;Archived")-1)</f>
        <v/>
      </c>
    </row>
    <row r="98" ht="19" customHeight="1">
      <c r="A98" s="44">
        <f>IF($B98="","",ROW()-7)</f>
        <v/>
      </c>
      <c r="B98" s="45" t="n"/>
      <c r="C98" s="45" t="n"/>
      <c r="D98" s="45" t="n"/>
      <c r="E98" s="45" t="n"/>
      <c r="F98" s="46" t="n"/>
      <c r="G98" s="47">
        <f>IF($B98="","",IF(OR($D98="Rejected",$D98="Ghosted",$D98="Archived",$D98="Offer"),"",IF(MAX($H98,$I98)=0,"",IF(MAX($H98,$I98)&gt;=TODAY(),0,DATEDIF(MAX($H98,$I98),TODAY(),"D")))))</f>
        <v/>
      </c>
      <c r="H98" s="46" t="n"/>
      <c r="I98" s="46" t="n"/>
      <c r="J98" s="45" t="n"/>
      <c r="K98" s="45" t="n"/>
      <c r="L98" s="45" t="n"/>
      <c r="M98" s="48" t="n"/>
      <c r="N98" s="45" t="n"/>
      <c r="O98" s="45" t="n"/>
      <c r="P98" s="45" t="n"/>
      <c r="Q98" s="45" t="n"/>
      <c r="R98" s="45" t="n"/>
      <c r="S98" s="45" t="n"/>
      <c r="T98" s="44">
        <f>IF(OR($B98="",$F98="",$D98="Rejected",$D98="Ghosted",$D98="Archived"),"",COUNTIFS($F$8:$F$407,"&lt;"&amp;$F98,$B$8:$B$407,"&lt;&gt;",$D$8:$D$407,"&lt;&gt;Rejected",$D$8:$D$407,"&lt;&gt;Ghosted",$D$8:$D$407,"&lt;&gt;Archived")+COUNTIFS($F$8:$F98,$F98,$B$8:$B98,"&lt;&gt;",$D$8:$D98,"&lt;&gt;Rejected",$D$8:$D98,"&lt;&gt;Ghosted",$D$8:$D98,"&lt;&gt;Archived")-1)</f>
        <v/>
      </c>
    </row>
    <row r="99" ht="19" customHeight="1">
      <c r="A99" s="44">
        <f>IF($B99="","",ROW()-7)</f>
        <v/>
      </c>
      <c r="B99" s="45" t="n"/>
      <c r="C99" s="45" t="n"/>
      <c r="D99" s="45" t="n"/>
      <c r="E99" s="45" t="n"/>
      <c r="F99" s="46" t="n"/>
      <c r="G99" s="47">
        <f>IF($B99="","",IF(OR($D99="Rejected",$D99="Ghosted",$D99="Archived",$D99="Offer"),"",IF(MAX($H99,$I99)=0,"",IF(MAX($H99,$I99)&gt;=TODAY(),0,DATEDIF(MAX($H99,$I99),TODAY(),"D")))))</f>
        <v/>
      </c>
      <c r="H99" s="46" t="n"/>
      <c r="I99" s="46" t="n"/>
      <c r="J99" s="45" t="n"/>
      <c r="K99" s="45" t="n"/>
      <c r="L99" s="45" t="n"/>
      <c r="M99" s="48" t="n"/>
      <c r="N99" s="45" t="n"/>
      <c r="O99" s="45" t="n"/>
      <c r="P99" s="45" t="n"/>
      <c r="Q99" s="45" t="n"/>
      <c r="R99" s="45" t="n"/>
      <c r="S99" s="45" t="n"/>
      <c r="T99" s="44">
        <f>IF(OR($B99="",$F99="",$D99="Rejected",$D99="Ghosted",$D99="Archived"),"",COUNTIFS($F$8:$F$407,"&lt;"&amp;$F99,$B$8:$B$407,"&lt;&gt;",$D$8:$D$407,"&lt;&gt;Rejected",$D$8:$D$407,"&lt;&gt;Ghosted",$D$8:$D$407,"&lt;&gt;Archived")+COUNTIFS($F$8:$F99,$F99,$B$8:$B99,"&lt;&gt;",$D$8:$D99,"&lt;&gt;Rejected",$D$8:$D99,"&lt;&gt;Ghosted",$D$8:$D99,"&lt;&gt;Archived")-1)</f>
        <v/>
      </c>
    </row>
    <row r="100" ht="19" customHeight="1">
      <c r="A100" s="44">
        <f>IF($B100="","",ROW()-7)</f>
        <v/>
      </c>
      <c r="B100" s="45" t="n"/>
      <c r="C100" s="45" t="n"/>
      <c r="D100" s="45" t="n"/>
      <c r="E100" s="45" t="n"/>
      <c r="F100" s="46" t="n"/>
      <c r="G100" s="47">
        <f>IF($B100="","",IF(OR($D100="Rejected",$D100="Ghosted",$D100="Archived",$D100="Offer"),"",IF(MAX($H100,$I100)=0,"",IF(MAX($H100,$I100)&gt;=TODAY(),0,DATEDIF(MAX($H100,$I100),TODAY(),"D")))))</f>
        <v/>
      </c>
      <c r="H100" s="46" t="n"/>
      <c r="I100" s="46" t="n"/>
      <c r="J100" s="45" t="n"/>
      <c r="K100" s="45" t="n"/>
      <c r="L100" s="45" t="n"/>
      <c r="M100" s="48" t="n"/>
      <c r="N100" s="45" t="n"/>
      <c r="O100" s="45" t="n"/>
      <c r="P100" s="45" t="n"/>
      <c r="Q100" s="45" t="n"/>
      <c r="R100" s="45" t="n"/>
      <c r="S100" s="45" t="n"/>
      <c r="T100" s="44">
        <f>IF(OR($B100="",$F100="",$D100="Rejected",$D100="Ghosted",$D100="Archived"),"",COUNTIFS($F$8:$F$407,"&lt;"&amp;$F100,$B$8:$B$407,"&lt;&gt;",$D$8:$D$407,"&lt;&gt;Rejected",$D$8:$D$407,"&lt;&gt;Ghosted",$D$8:$D$407,"&lt;&gt;Archived")+COUNTIFS($F$8:$F100,$F100,$B$8:$B100,"&lt;&gt;",$D$8:$D100,"&lt;&gt;Rejected",$D$8:$D100,"&lt;&gt;Ghosted",$D$8:$D100,"&lt;&gt;Archived")-1)</f>
        <v/>
      </c>
    </row>
    <row r="101" ht="19" customHeight="1">
      <c r="A101" s="44">
        <f>IF($B101="","",ROW()-7)</f>
        <v/>
      </c>
      <c r="B101" s="45" t="n"/>
      <c r="C101" s="45" t="n"/>
      <c r="D101" s="45" t="n"/>
      <c r="E101" s="45" t="n"/>
      <c r="F101" s="46" t="n"/>
      <c r="G101" s="47">
        <f>IF($B101="","",IF(OR($D101="Rejected",$D101="Ghosted",$D101="Archived",$D101="Offer"),"",IF(MAX($H101,$I101)=0,"",IF(MAX($H101,$I101)&gt;=TODAY(),0,DATEDIF(MAX($H101,$I101),TODAY(),"D")))))</f>
        <v/>
      </c>
      <c r="H101" s="46" t="n"/>
      <c r="I101" s="46" t="n"/>
      <c r="J101" s="45" t="n"/>
      <c r="K101" s="45" t="n"/>
      <c r="L101" s="45" t="n"/>
      <c r="M101" s="48" t="n"/>
      <c r="N101" s="45" t="n"/>
      <c r="O101" s="45" t="n"/>
      <c r="P101" s="45" t="n"/>
      <c r="Q101" s="45" t="n"/>
      <c r="R101" s="45" t="n"/>
      <c r="S101" s="45" t="n"/>
      <c r="T101" s="44">
        <f>IF(OR($B101="",$F101="",$D101="Rejected",$D101="Ghosted",$D101="Archived"),"",COUNTIFS($F$8:$F$407,"&lt;"&amp;$F101,$B$8:$B$407,"&lt;&gt;",$D$8:$D$407,"&lt;&gt;Rejected",$D$8:$D$407,"&lt;&gt;Ghosted",$D$8:$D$407,"&lt;&gt;Archived")+COUNTIFS($F$8:$F101,$F101,$B$8:$B101,"&lt;&gt;",$D$8:$D101,"&lt;&gt;Rejected",$D$8:$D101,"&lt;&gt;Ghosted",$D$8:$D101,"&lt;&gt;Archived")-1)</f>
        <v/>
      </c>
    </row>
    <row r="102" ht="19" customHeight="1">
      <c r="A102" s="44">
        <f>IF($B102="","",ROW()-7)</f>
        <v/>
      </c>
      <c r="B102" s="45" t="n"/>
      <c r="C102" s="45" t="n"/>
      <c r="D102" s="45" t="n"/>
      <c r="E102" s="45" t="n"/>
      <c r="F102" s="46" t="n"/>
      <c r="G102" s="47">
        <f>IF($B102="","",IF(OR($D102="Rejected",$D102="Ghosted",$D102="Archived",$D102="Offer"),"",IF(MAX($H102,$I102)=0,"",IF(MAX($H102,$I102)&gt;=TODAY(),0,DATEDIF(MAX($H102,$I102),TODAY(),"D")))))</f>
        <v/>
      </c>
      <c r="H102" s="46" t="n"/>
      <c r="I102" s="46" t="n"/>
      <c r="J102" s="45" t="n"/>
      <c r="K102" s="45" t="n"/>
      <c r="L102" s="45" t="n"/>
      <c r="M102" s="48" t="n"/>
      <c r="N102" s="45" t="n"/>
      <c r="O102" s="45" t="n"/>
      <c r="P102" s="45" t="n"/>
      <c r="Q102" s="45" t="n"/>
      <c r="R102" s="45" t="n"/>
      <c r="S102" s="45" t="n"/>
      <c r="T102" s="44">
        <f>IF(OR($B102="",$F102="",$D102="Rejected",$D102="Ghosted",$D102="Archived"),"",COUNTIFS($F$8:$F$407,"&lt;"&amp;$F102,$B$8:$B$407,"&lt;&gt;",$D$8:$D$407,"&lt;&gt;Rejected",$D$8:$D$407,"&lt;&gt;Ghosted",$D$8:$D$407,"&lt;&gt;Archived")+COUNTIFS($F$8:$F102,$F102,$B$8:$B102,"&lt;&gt;",$D$8:$D102,"&lt;&gt;Rejected",$D$8:$D102,"&lt;&gt;Ghosted",$D$8:$D102,"&lt;&gt;Archived")-1)</f>
        <v/>
      </c>
    </row>
    <row r="103" ht="19" customHeight="1">
      <c r="A103" s="44">
        <f>IF($B103="","",ROW()-7)</f>
        <v/>
      </c>
      <c r="B103" s="45" t="n"/>
      <c r="C103" s="45" t="n"/>
      <c r="D103" s="45" t="n"/>
      <c r="E103" s="45" t="n"/>
      <c r="F103" s="46" t="n"/>
      <c r="G103" s="47">
        <f>IF($B103="","",IF(OR($D103="Rejected",$D103="Ghosted",$D103="Archived",$D103="Offer"),"",IF(MAX($H103,$I103)=0,"",IF(MAX($H103,$I103)&gt;=TODAY(),0,DATEDIF(MAX($H103,$I103),TODAY(),"D")))))</f>
        <v/>
      </c>
      <c r="H103" s="46" t="n"/>
      <c r="I103" s="46" t="n"/>
      <c r="J103" s="45" t="n"/>
      <c r="K103" s="45" t="n"/>
      <c r="L103" s="45" t="n"/>
      <c r="M103" s="48" t="n"/>
      <c r="N103" s="45" t="n"/>
      <c r="O103" s="45" t="n"/>
      <c r="P103" s="45" t="n"/>
      <c r="Q103" s="45" t="n"/>
      <c r="R103" s="45" t="n"/>
      <c r="S103" s="45" t="n"/>
      <c r="T103" s="44">
        <f>IF(OR($B103="",$F103="",$D103="Rejected",$D103="Ghosted",$D103="Archived"),"",COUNTIFS($F$8:$F$407,"&lt;"&amp;$F103,$B$8:$B$407,"&lt;&gt;",$D$8:$D$407,"&lt;&gt;Rejected",$D$8:$D$407,"&lt;&gt;Ghosted",$D$8:$D$407,"&lt;&gt;Archived")+COUNTIFS($F$8:$F103,$F103,$B$8:$B103,"&lt;&gt;",$D$8:$D103,"&lt;&gt;Rejected",$D$8:$D103,"&lt;&gt;Ghosted",$D$8:$D103,"&lt;&gt;Archived")-1)</f>
        <v/>
      </c>
    </row>
    <row r="104" ht="19" customHeight="1">
      <c r="A104" s="44">
        <f>IF($B104="","",ROW()-7)</f>
        <v/>
      </c>
      <c r="B104" s="45" t="n"/>
      <c r="C104" s="45" t="n"/>
      <c r="D104" s="45" t="n"/>
      <c r="E104" s="45" t="n"/>
      <c r="F104" s="46" t="n"/>
      <c r="G104" s="47">
        <f>IF($B104="","",IF(OR($D104="Rejected",$D104="Ghosted",$D104="Archived",$D104="Offer"),"",IF(MAX($H104,$I104)=0,"",IF(MAX($H104,$I104)&gt;=TODAY(),0,DATEDIF(MAX($H104,$I104),TODAY(),"D")))))</f>
        <v/>
      </c>
      <c r="H104" s="46" t="n"/>
      <c r="I104" s="46" t="n"/>
      <c r="J104" s="45" t="n"/>
      <c r="K104" s="45" t="n"/>
      <c r="L104" s="45" t="n"/>
      <c r="M104" s="48" t="n"/>
      <c r="N104" s="45" t="n"/>
      <c r="O104" s="45" t="n"/>
      <c r="P104" s="45" t="n"/>
      <c r="Q104" s="45" t="n"/>
      <c r="R104" s="45" t="n"/>
      <c r="S104" s="45" t="n"/>
      <c r="T104" s="44">
        <f>IF(OR($B104="",$F104="",$D104="Rejected",$D104="Ghosted",$D104="Archived"),"",COUNTIFS($F$8:$F$407,"&lt;"&amp;$F104,$B$8:$B$407,"&lt;&gt;",$D$8:$D$407,"&lt;&gt;Rejected",$D$8:$D$407,"&lt;&gt;Ghosted",$D$8:$D$407,"&lt;&gt;Archived")+COUNTIFS($F$8:$F104,$F104,$B$8:$B104,"&lt;&gt;",$D$8:$D104,"&lt;&gt;Rejected",$D$8:$D104,"&lt;&gt;Ghosted",$D$8:$D104,"&lt;&gt;Archived")-1)</f>
        <v/>
      </c>
    </row>
    <row r="105" ht="19" customHeight="1">
      <c r="A105" s="44">
        <f>IF($B105="","",ROW()-7)</f>
        <v/>
      </c>
      <c r="B105" s="45" t="n"/>
      <c r="C105" s="45" t="n"/>
      <c r="D105" s="45" t="n"/>
      <c r="E105" s="45" t="n"/>
      <c r="F105" s="46" t="n"/>
      <c r="G105" s="47">
        <f>IF($B105="","",IF(OR($D105="Rejected",$D105="Ghosted",$D105="Archived",$D105="Offer"),"",IF(MAX($H105,$I105)=0,"",IF(MAX($H105,$I105)&gt;=TODAY(),0,DATEDIF(MAX($H105,$I105),TODAY(),"D")))))</f>
        <v/>
      </c>
      <c r="H105" s="46" t="n"/>
      <c r="I105" s="46" t="n"/>
      <c r="J105" s="45" t="n"/>
      <c r="K105" s="45" t="n"/>
      <c r="L105" s="45" t="n"/>
      <c r="M105" s="48" t="n"/>
      <c r="N105" s="45" t="n"/>
      <c r="O105" s="45" t="n"/>
      <c r="P105" s="45" t="n"/>
      <c r="Q105" s="45" t="n"/>
      <c r="R105" s="45" t="n"/>
      <c r="S105" s="45" t="n"/>
      <c r="T105" s="44">
        <f>IF(OR($B105="",$F105="",$D105="Rejected",$D105="Ghosted",$D105="Archived"),"",COUNTIFS($F$8:$F$407,"&lt;"&amp;$F105,$B$8:$B$407,"&lt;&gt;",$D$8:$D$407,"&lt;&gt;Rejected",$D$8:$D$407,"&lt;&gt;Ghosted",$D$8:$D$407,"&lt;&gt;Archived")+COUNTIFS($F$8:$F105,$F105,$B$8:$B105,"&lt;&gt;",$D$8:$D105,"&lt;&gt;Rejected",$D$8:$D105,"&lt;&gt;Ghosted",$D$8:$D105,"&lt;&gt;Archived")-1)</f>
        <v/>
      </c>
    </row>
    <row r="106" ht="19" customHeight="1">
      <c r="A106" s="44">
        <f>IF($B106="","",ROW()-7)</f>
        <v/>
      </c>
      <c r="B106" s="45" t="n"/>
      <c r="C106" s="45" t="n"/>
      <c r="D106" s="45" t="n"/>
      <c r="E106" s="45" t="n"/>
      <c r="F106" s="46" t="n"/>
      <c r="G106" s="47">
        <f>IF($B106="","",IF(OR($D106="Rejected",$D106="Ghosted",$D106="Archived",$D106="Offer"),"",IF(MAX($H106,$I106)=0,"",IF(MAX($H106,$I106)&gt;=TODAY(),0,DATEDIF(MAX($H106,$I106),TODAY(),"D")))))</f>
        <v/>
      </c>
      <c r="H106" s="46" t="n"/>
      <c r="I106" s="46" t="n"/>
      <c r="J106" s="45" t="n"/>
      <c r="K106" s="45" t="n"/>
      <c r="L106" s="45" t="n"/>
      <c r="M106" s="48" t="n"/>
      <c r="N106" s="45" t="n"/>
      <c r="O106" s="45" t="n"/>
      <c r="P106" s="45" t="n"/>
      <c r="Q106" s="45" t="n"/>
      <c r="R106" s="45" t="n"/>
      <c r="S106" s="45" t="n"/>
      <c r="T106" s="44">
        <f>IF(OR($B106="",$F106="",$D106="Rejected",$D106="Ghosted",$D106="Archived"),"",COUNTIFS($F$8:$F$407,"&lt;"&amp;$F106,$B$8:$B$407,"&lt;&gt;",$D$8:$D$407,"&lt;&gt;Rejected",$D$8:$D$407,"&lt;&gt;Ghosted",$D$8:$D$407,"&lt;&gt;Archived")+COUNTIFS($F$8:$F106,$F106,$B$8:$B106,"&lt;&gt;",$D$8:$D106,"&lt;&gt;Rejected",$D$8:$D106,"&lt;&gt;Ghosted",$D$8:$D106,"&lt;&gt;Archived")-1)</f>
        <v/>
      </c>
    </row>
    <row r="107" ht="19" customHeight="1">
      <c r="A107" s="44">
        <f>IF($B107="","",ROW()-7)</f>
        <v/>
      </c>
      <c r="B107" s="45" t="n"/>
      <c r="C107" s="45" t="n"/>
      <c r="D107" s="45" t="n"/>
      <c r="E107" s="45" t="n"/>
      <c r="F107" s="46" t="n"/>
      <c r="G107" s="47">
        <f>IF($B107="","",IF(OR($D107="Rejected",$D107="Ghosted",$D107="Archived",$D107="Offer"),"",IF(MAX($H107,$I107)=0,"",IF(MAX($H107,$I107)&gt;=TODAY(),0,DATEDIF(MAX($H107,$I107),TODAY(),"D")))))</f>
        <v/>
      </c>
      <c r="H107" s="46" t="n"/>
      <c r="I107" s="46" t="n"/>
      <c r="J107" s="45" t="n"/>
      <c r="K107" s="45" t="n"/>
      <c r="L107" s="45" t="n"/>
      <c r="M107" s="48" t="n"/>
      <c r="N107" s="45" t="n"/>
      <c r="O107" s="45" t="n"/>
      <c r="P107" s="45" t="n"/>
      <c r="Q107" s="45" t="n"/>
      <c r="R107" s="45" t="n"/>
      <c r="S107" s="45" t="n"/>
      <c r="T107" s="44">
        <f>IF(OR($B107="",$F107="",$D107="Rejected",$D107="Ghosted",$D107="Archived"),"",COUNTIFS($F$8:$F$407,"&lt;"&amp;$F107,$B$8:$B$407,"&lt;&gt;",$D$8:$D$407,"&lt;&gt;Rejected",$D$8:$D$407,"&lt;&gt;Ghosted",$D$8:$D$407,"&lt;&gt;Archived")+COUNTIFS($F$8:$F107,$F107,$B$8:$B107,"&lt;&gt;",$D$8:$D107,"&lt;&gt;Rejected",$D$8:$D107,"&lt;&gt;Ghosted",$D$8:$D107,"&lt;&gt;Archived")-1)</f>
        <v/>
      </c>
    </row>
    <row r="108" ht="19" customHeight="1">
      <c r="A108" s="44">
        <f>IF($B108="","",ROW()-7)</f>
        <v/>
      </c>
      <c r="B108" s="45" t="n"/>
      <c r="C108" s="45" t="n"/>
      <c r="D108" s="45" t="n"/>
      <c r="E108" s="45" t="n"/>
      <c r="F108" s="46" t="n"/>
      <c r="G108" s="47">
        <f>IF($B108="","",IF(OR($D108="Rejected",$D108="Ghosted",$D108="Archived",$D108="Offer"),"",IF(MAX($H108,$I108)=0,"",IF(MAX($H108,$I108)&gt;=TODAY(),0,DATEDIF(MAX($H108,$I108),TODAY(),"D")))))</f>
        <v/>
      </c>
      <c r="H108" s="46" t="n"/>
      <c r="I108" s="46" t="n"/>
      <c r="J108" s="45" t="n"/>
      <c r="K108" s="45" t="n"/>
      <c r="L108" s="45" t="n"/>
      <c r="M108" s="48" t="n"/>
      <c r="N108" s="45" t="n"/>
      <c r="O108" s="45" t="n"/>
      <c r="P108" s="45" t="n"/>
      <c r="Q108" s="45" t="n"/>
      <c r="R108" s="45" t="n"/>
      <c r="S108" s="45" t="n"/>
      <c r="T108" s="44">
        <f>IF(OR($B108="",$F108="",$D108="Rejected",$D108="Ghosted",$D108="Archived"),"",COUNTIFS($F$8:$F$407,"&lt;"&amp;$F108,$B$8:$B$407,"&lt;&gt;",$D$8:$D$407,"&lt;&gt;Rejected",$D$8:$D$407,"&lt;&gt;Ghosted",$D$8:$D$407,"&lt;&gt;Archived")+COUNTIFS($F$8:$F108,$F108,$B$8:$B108,"&lt;&gt;",$D$8:$D108,"&lt;&gt;Rejected",$D$8:$D108,"&lt;&gt;Ghosted",$D$8:$D108,"&lt;&gt;Archived")-1)</f>
        <v/>
      </c>
    </row>
    <row r="109" ht="19" customHeight="1">
      <c r="A109" s="44">
        <f>IF($B109="","",ROW()-7)</f>
        <v/>
      </c>
      <c r="B109" s="45" t="n"/>
      <c r="C109" s="45" t="n"/>
      <c r="D109" s="45" t="n"/>
      <c r="E109" s="45" t="n"/>
      <c r="F109" s="46" t="n"/>
      <c r="G109" s="47">
        <f>IF($B109="","",IF(OR($D109="Rejected",$D109="Ghosted",$D109="Archived",$D109="Offer"),"",IF(MAX($H109,$I109)=0,"",IF(MAX($H109,$I109)&gt;=TODAY(),0,DATEDIF(MAX($H109,$I109),TODAY(),"D")))))</f>
        <v/>
      </c>
      <c r="H109" s="46" t="n"/>
      <c r="I109" s="46" t="n"/>
      <c r="J109" s="45" t="n"/>
      <c r="K109" s="45" t="n"/>
      <c r="L109" s="45" t="n"/>
      <c r="M109" s="48" t="n"/>
      <c r="N109" s="45" t="n"/>
      <c r="O109" s="45" t="n"/>
      <c r="P109" s="45" t="n"/>
      <c r="Q109" s="45" t="n"/>
      <c r="R109" s="45" t="n"/>
      <c r="S109" s="45" t="n"/>
      <c r="T109" s="44">
        <f>IF(OR($B109="",$F109="",$D109="Rejected",$D109="Ghosted",$D109="Archived"),"",COUNTIFS($F$8:$F$407,"&lt;"&amp;$F109,$B$8:$B$407,"&lt;&gt;",$D$8:$D$407,"&lt;&gt;Rejected",$D$8:$D$407,"&lt;&gt;Ghosted",$D$8:$D$407,"&lt;&gt;Archived")+COUNTIFS($F$8:$F109,$F109,$B$8:$B109,"&lt;&gt;",$D$8:$D109,"&lt;&gt;Rejected",$D$8:$D109,"&lt;&gt;Ghosted",$D$8:$D109,"&lt;&gt;Archived")-1)</f>
        <v/>
      </c>
    </row>
    <row r="110" ht="19" customHeight="1">
      <c r="A110" s="44">
        <f>IF($B110="","",ROW()-7)</f>
        <v/>
      </c>
      <c r="B110" s="45" t="n"/>
      <c r="C110" s="45" t="n"/>
      <c r="D110" s="45" t="n"/>
      <c r="E110" s="45" t="n"/>
      <c r="F110" s="46" t="n"/>
      <c r="G110" s="47">
        <f>IF($B110="","",IF(OR($D110="Rejected",$D110="Ghosted",$D110="Archived",$D110="Offer"),"",IF(MAX($H110,$I110)=0,"",IF(MAX($H110,$I110)&gt;=TODAY(),0,DATEDIF(MAX($H110,$I110),TODAY(),"D")))))</f>
        <v/>
      </c>
      <c r="H110" s="46" t="n"/>
      <c r="I110" s="46" t="n"/>
      <c r="J110" s="45" t="n"/>
      <c r="K110" s="45" t="n"/>
      <c r="L110" s="45" t="n"/>
      <c r="M110" s="48" t="n"/>
      <c r="N110" s="45" t="n"/>
      <c r="O110" s="45" t="n"/>
      <c r="P110" s="45" t="n"/>
      <c r="Q110" s="45" t="n"/>
      <c r="R110" s="45" t="n"/>
      <c r="S110" s="45" t="n"/>
      <c r="T110" s="44">
        <f>IF(OR($B110="",$F110="",$D110="Rejected",$D110="Ghosted",$D110="Archived"),"",COUNTIFS($F$8:$F$407,"&lt;"&amp;$F110,$B$8:$B$407,"&lt;&gt;",$D$8:$D$407,"&lt;&gt;Rejected",$D$8:$D$407,"&lt;&gt;Ghosted",$D$8:$D$407,"&lt;&gt;Archived")+COUNTIFS($F$8:$F110,$F110,$B$8:$B110,"&lt;&gt;",$D$8:$D110,"&lt;&gt;Rejected",$D$8:$D110,"&lt;&gt;Ghosted",$D$8:$D110,"&lt;&gt;Archived")-1)</f>
        <v/>
      </c>
    </row>
    <row r="111" ht="19" customHeight="1">
      <c r="A111" s="44">
        <f>IF($B111="","",ROW()-7)</f>
        <v/>
      </c>
      <c r="B111" s="45" t="n"/>
      <c r="C111" s="45" t="n"/>
      <c r="D111" s="45" t="n"/>
      <c r="E111" s="45" t="n"/>
      <c r="F111" s="46" t="n"/>
      <c r="G111" s="47">
        <f>IF($B111="","",IF(OR($D111="Rejected",$D111="Ghosted",$D111="Archived",$D111="Offer"),"",IF(MAX($H111,$I111)=0,"",IF(MAX($H111,$I111)&gt;=TODAY(),0,DATEDIF(MAX($H111,$I111),TODAY(),"D")))))</f>
        <v/>
      </c>
      <c r="H111" s="46" t="n"/>
      <c r="I111" s="46" t="n"/>
      <c r="J111" s="45" t="n"/>
      <c r="K111" s="45" t="n"/>
      <c r="L111" s="45" t="n"/>
      <c r="M111" s="48" t="n"/>
      <c r="N111" s="45" t="n"/>
      <c r="O111" s="45" t="n"/>
      <c r="P111" s="45" t="n"/>
      <c r="Q111" s="45" t="n"/>
      <c r="R111" s="45" t="n"/>
      <c r="S111" s="45" t="n"/>
      <c r="T111" s="44">
        <f>IF(OR($B111="",$F111="",$D111="Rejected",$D111="Ghosted",$D111="Archived"),"",COUNTIFS($F$8:$F$407,"&lt;"&amp;$F111,$B$8:$B$407,"&lt;&gt;",$D$8:$D$407,"&lt;&gt;Rejected",$D$8:$D$407,"&lt;&gt;Ghosted",$D$8:$D$407,"&lt;&gt;Archived")+COUNTIFS($F$8:$F111,$F111,$B$8:$B111,"&lt;&gt;",$D$8:$D111,"&lt;&gt;Rejected",$D$8:$D111,"&lt;&gt;Ghosted",$D$8:$D111,"&lt;&gt;Archived")-1)</f>
        <v/>
      </c>
    </row>
    <row r="112" ht="19" customHeight="1">
      <c r="A112" s="44">
        <f>IF($B112="","",ROW()-7)</f>
        <v/>
      </c>
      <c r="B112" s="45" t="n"/>
      <c r="C112" s="45" t="n"/>
      <c r="D112" s="45" t="n"/>
      <c r="E112" s="45" t="n"/>
      <c r="F112" s="46" t="n"/>
      <c r="G112" s="47">
        <f>IF($B112="","",IF(OR($D112="Rejected",$D112="Ghosted",$D112="Archived",$D112="Offer"),"",IF(MAX($H112,$I112)=0,"",IF(MAX($H112,$I112)&gt;=TODAY(),0,DATEDIF(MAX($H112,$I112),TODAY(),"D")))))</f>
        <v/>
      </c>
      <c r="H112" s="46" t="n"/>
      <c r="I112" s="46" t="n"/>
      <c r="J112" s="45" t="n"/>
      <c r="K112" s="45" t="n"/>
      <c r="L112" s="45" t="n"/>
      <c r="M112" s="48" t="n"/>
      <c r="N112" s="45" t="n"/>
      <c r="O112" s="45" t="n"/>
      <c r="P112" s="45" t="n"/>
      <c r="Q112" s="45" t="n"/>
      <c r="R112" s="45" t="n"/>
      <c r="S112" s="45" t="n"/>
      <c r="T112" s="44">
        <f>IF(OR($B112="",$F112="",$D112="Rejected",$D112="Ghosted",$D112="Archived"),"",COUNTIFS($F$8:$F$407,"&lt;"&amp;$F112,$B$8:$B$407,"&lt;&gt;",$D$8:$D$407,"&lt;&gt;Rejected",$D$8:$D$407,"&lt;&gt;Ghosted",$D$8:$D$407,"&lt;&gt;Archived")+COUNTIFS($F$8:$F112,$F112,$B$8:$B112,"&lt;&gt;",$D$8:$D112,"&lt;&gt;Rejected",$D$8:$D112,"&lt;&gt;Ghosted",$D$8:$D112,"&lt;&gt;Archived")-1)</f>
        <v/>
      </c>
    </row>
    <row r="113" ht="19" customHeight="1">
      <c r="A113" s="44">
        <f>IF($B113="","",ROW()-7)</f>
        <v/>
      </c>
      <c r="B113" s="45" t="n"/>
      <c r="C113" s="45" t="n"/>
      <c r="D113" s="45" t="n"/>
      <c r="E113" s="45" t="n"/>
      <c r="F113" s="46" t="n"/>
      <c r="G113" s="47">
        <f>IF($B113="","",IF(OR($D113="Rejected",$D113="Ghosted",$D113="Archived",$D113="Offer"),"",IF(MAX($H113,$I113)=0,"",IF(MAX($H113,$I113)&gt;=TODAY(),0,DATEDIF(MAX($H113,$I113),TODAY(),"D")))))</f>
        <v/>
      </c>
      <c r="H113" s="46" t="n"/>
      <c r="I113" s="46" t="n"/>
      <c r="J113" s="45" t="n"/>
      <c r="K113" s="45" t="n"/>
      <c r="L113" s="45" t="n"/>
      <c r="M113" s="48" t="n"/>
      <c r="N113" s="45" t="n"/>
      <c r="O113" s="45" t="n"/>
      <c r="P113" s="45" t="n"/>
      <c r="Q113" s="45" t="n"/>
      <c r="R113" s="45" t="n"/>
      <c r="S113" s="45" t="n"/>
      <c r="T113" s="44">
        <f>IF(OR($B113="",$F113="",$D113="Rejected",$D113="Ghosted",$D113="Archived"),"",COUNTIFS($F$8:$F$407,"&lt;"&amp;$F113,$B$8:$B$407,"&lt;&gt;",$D$8:$D$407,"&lt;&gt;Rejected",$D$8:$D$407,"&lt;&gt;Ghosted",$D$8:$D$407,"&lt;&gt;Archived")+COUNTIFS($F$8:$F113,$F113,$B$8:$B113,"&lt;&gt;",$D$8:$D113,"&lt;&gt;Rejected",$D$8:$D113,"&lt;&gt;Ghosted",$D$8:$D113,"&lt;&gt;Archived")-1)</f>
        <v/>
      </c>
    </row>
    <row r="114" ht="19" customHeight="1">
      <c r="A114" s="44">
        <f>IF($B114="","",ROW()-7)</f>
        <v/>
      </c>
      <c r="B114" s="45" t="n"/>
      <c r="C114" s="45" t="n"/>
      <c r="D114" s="45" t="n"/>
      <c r="E114" s="45" t="n"/>
      <c r="F114" s="46" t="n"/>
      <c r="G114" s="47">
        <f>IF($B114="","",IF(OR($D114="Rejected",$D114="Ghosted",$D114="Archived",$D114="Offer"),"",IF(MAX($H114,$I114)=0,"",IF(MAX($H114,$I114)&gt;=TODAY(),0,DATEDIF(MAX($H114,$I114),TODAY(),"D")))))</f>
        <v/>
      </c>
      <c r="H114" s="46" t="n"/>
      <c r="I114" s="46" t="n"/>
      <c r="J114" s="45" t="n"/>
      <c r="K114" s="45" t="n"/>
      <c r="L114" s="45" t="n"/>
      <c r="M114" s="48" t="n"/>
      <c r="N114" s="45" t="n"/>
      <c r="O114" s="45" t="n"/>
      <c r="P114" s="45" t="n"/>
      <c r="Q114" s="45" t="n"/>
      <c r="R114" s="45" t="n"/>
      <c r="S114" s="45" t="n"/>
      <c r="T114" s="44">
        <f>IF(OR($B114="",$F114="",$D114="Rejected",$D114="Ghosted",$D114="Archived"),"",COUNTIFS($F$8:$F$407,"&lt;"&amp;$F114,$B$8:$B$407,"&lt;&gt;",$D$8:$D$407,"&lt;&gt;Rejected",$D$8:$D$407,"&lt;&gt;Ghosted",$D$8:$D$407,"&lt;&gt;Archived")+COUNTIFS($F$8:$F114,$F114,$B$8:$B114,"&lt;&gt;",$D$8:$D114,"&lt;&gt;Rejected",$D$8:$D114,"&lt;&gt;Ghosted",$D$8:$D114,"&lt;&gt;Archived")-1)</f>
        <v/>
      </c>
    </row>
    <row r="115" ht="19" customHeight="1">
      <c r="A115" s="44">
        <f>IF($B115="","",ROW()-7)</f>
        <v/>
      </c>
      <c r="B115" s="45" t="n"/>
      <c r="C115" s="45" t="n"/>
      <c r="D115" s="45" t="n"/>
      <c r="E115" s="45" t="n"/>
      <c r="F115" s="46" t="n"/>
      <c r="G115" s="47">
        <f>IF($B115="","",IF(OR($D115="Rejected",$D115="Ghosted",$D115="Archived",$D115="Offer"),"",IF(MAX($H115,$I115)=0,"",IF(MAX($H115,$I115)&gt;=TODAY(),0,DATEDIF(MAX($H115,$I115),TODAY(),"D")))))</f>
        <v/>
      </c>
      <c r="H115" s="46" t="n"/>
      <c r="I115" s="46" t="n"/>
      <c r="J115" s="45" t="n"/>
      <c r="K115" s="45" t="n"/>
      <c r="L115" s="45" t="n"/>
      <c r="M115" s="48" t="n"/>
      <c r="N115" s="45" t="n"/>
      <c r="O115" s="45" t="n"/>
      <c r="P115" s="45" t="n"/>
      <c r="Q115" s="45" t="n"/>
      <c r="R115" s="45" t="n"/>
      <c r="S115" s="45" t="n"/>
      <c r="T115" s="44">
        <f>IF(OR($B115="",$F115="",$D115="Rejected",$D115="Ghosted",$D115="Archived"),"",COUNTIFS($F$8:$F$407,"&lt;"&amp;$F115,$B$8:$B$407,"&lt;&gt;",$D$8:$D$407,"&lt;&gt;Rejected",$D$8:$D$407,"&lt;&gt;Ghosted",$D$8:$D$407,"&lt;&gt;Archived")+COUNTIFS($F$8:$F115,$F115,$B$8:$B115,"&lt;&gt;",$D$8:$D115,"&lt;&gt;Rejected",$D$8:$D115,"&lt;&gt;Ghosted",$D$8:$D115,"&lt;&gt;Archived")-1)</f>
        <v/>
      </c>
    </row>
    <row r="116" ht="19" customHeight="1">
      <c r="A116" s="44">
        <f>IF($B116="","",ROW()-7)</f>
        <v/>
      </c>
      <c r="B116" s="45" t="n"/>
      <c r="C116" s="45" t="n"/>
      <c r="D116" s="45" t="n"/>
      <c r="E116" s="45" t="n"/>
      <c r="F116" s="46" t="n"/>
      <c r="G116" s="47">
        <f>IF($B116="","",IF(OR($D116="Rejected",$D116="Ghosted",$D116="Archived",$D116="Offer"),"",IF(MAX($H116,$I116)=0,"",IF(MAX($H116,$I116)&gt;=TODAY(),0,DATEDIF(MAX($H116,$I116),TODAY(),"D")))))</f>
        <v/>
      </c>
      <c r="H116" s="46" t="n"/>
      <c r="I116" s="46" t="n"/>
      <c r="J116" s="45" t="n"/>
      <c r="K116" s="45" t="n"/>
      <c r="L116" s="45" t="n"/>
      <c r="M116" s="48" t="n"/>
      <c r="N116" s="45" t="n"/>
      <c r="O116" s="45" t="n"/>
      <c r="P116" s="45" t="n"/>
      <c r="Q116" s="45" t="n"/>
      <c r="R116" s="45" t="n"/>
      <c r="S116" s="45" t="n"/>
      <c r="T116" s="44">
        <f>IF(OR($B116="",$F116="",$D116="Rejected",$D116="Ghosted",$D116="Archived"),"",COUNTIFS($F$8:$F$407,"&lt;"&amp;$F116,$B$8:$B$407,"&lt;&gt;",$D$8:$D$407,"&lt;&gt;Rejected",$D$8:$D$407,"&lt;&gt;Ghosted",$D$8:$D$407,"&lt;&gt;Archived")+COUNTIFS($F$8:$F116,$F116,$B$8:$B116,"&lt;&gt;",$D$8:$D116,"&lt;&gt;Rejected",$D$8:$D116,"&lt;&gt;Ghosted",$D$8:$D116,"&lt;&gt;Archived")-1)</f>
        <v/>
      </c>
    </row>
    <row r="117" ht="19" customHeight="1">
      <c r="A117" s="44">
        <f>IF($B117="","",ROW()-7)</f>
        <v/>
      </c>
      <c r="B117" s="45" t="n"/>
      <c r="C117" s="45" t="n"/>
      <c r="D117" s="45" t="n"/>
      <c r="E117" s="45" t="n"/>
      <c r="F117" s="46" t="n"/>
      <c r="G117" s="47">
        <f>IF($B117="","",IF(OR($D117="Rejected",$D117="Ghosted",$D117="Archived",$D117="Offer"),"",IF(MAX($H117,$I117)=0,"",IF(MAX($H117,$I117)&gt;=TODAY(),0,DATEDIF(MAX($H117,$I117),TODAY(),"D")))))</f>
        <v/>
      </c>
      <c r="H117" s="46" t="n"/>
      <c r="I117" s="46" t="n"/>
      <c r="J117" s="45" t="n"/>
      <c r="K117" s="45" t="n"/>
      <c r="L117" s="45" t="n"/>
      <c r="M117" s="48" t="n"/>
      <c r="N117" s="45" t="n"/>
      <c r="O117" s="45" t="n"/>
      <c r="P117" s="45" t="n"/>
      <c r="Q117" s="45" t="n"/>
      <c r="R117" s="45" t="n"/>
      <c r="S117" s="45" t="n"/>
      <c r="T117" s="44">
        <f>IF(OR($B117="",$F117="",$D117="Rejected",$D117="Ghosted",$D117="Archived"),"",COUNTIFS($F$8:$F$407,"&lt;"&amp;$F117,$B$8:$B$407,"&lt;&gt;",$D$8:$D$407,"&lt;&gt;Rejected",$D$8:$D$407,"&lt;&gt;Ghosted",$D$8:$D$407,"&lt;&gt;Archived")+COUNTIFS($F$8:$F117,$F117,$B$8:$B117,"&lt;&gt;",$D$8:$D117,"&lt;&gt;Rejected",$D$8:$D117,"&lt;&gt;Ghosted",$D$8:$D117,"&lt;&gt;Archived")-1)</f>
        <v/>
      </c>
    </row>
    <row r="118" ht="19" customHeight="1">
      <c r="A118" s="44">
        <f>IF($B118="","",ROW()-7)</f>
        <v/>
      </c>
      <c r="B118" s="45" t="n"/>
      <c r="C118" s="45" t="n"/>
      <c r="D118" s="45" t="n"/>
      <c r="E118" s="45" t="n"/>
      <c r="F118" s="46" t="n"/>
      <c r="G118" s="47">
        <f>IF($B118="","",IF(OR($D118="Rejected",$D118="Ghosted",$D118="Archived",$D118="Offer"),"",IF(MAX($H118,$I118)=0,"",IF(MAX($H118,$I118)&gt;=TODAY(),0,DATEDIF(MAX($H118,$I118),TODAY(),"D")))))</f>
        <v/>
      </c>
      <c r="H118" s="46" t="n"/>
      <c r="I118" s="46" t="n"/>
      <c r="J118" s="45" t="n"/>
      <c r="K118" s="45" t="n"/>
      <c r="L118" s="45" t="n"/>
      <c r="M118" s="48" t="n"/>
      <c r="N118" s="45" t="n"/>
      <c r="O118" s="45" t="n"/>
      <c r="P118" s="45" t="n"/>
      <c r="Q118" s="45" t="n"/>
      <c r="R118" s="45" t="n"/>
      <c r="S118" s="45" t="n"/>
      <c r="T118" s="44">
        <f>IF(OR($B118="",$F118="",$D118="Rejected",$D118="Ghosted",$D118="Archived"),"",COUNTIFS($F$8:$F$407,"&lt;"&amp;$F118,$B$8:$B$407,"&lt;&gt;",$D$8:$D$407,"&lt;&gt;Rejected",$D$8:$D$407,"&lt;&gt;Ghosted",$D$8:$D$407,"&lt;&gt;Archived")+COUNTIFS($F$8:$F118,$F118,$B$8:$B118,"&lt;&gt;",$D$8:$D118,"&lt;&gt;Rejected",$D$8:$D118,"&lt;&gt;Ghosted",$D$8:$D118,"&lt;&gt;Archived")-1)</f>
        <v/>
      </c>
    </row>
    <row r="119" ht="19" customHeight="1">
      <c r="A119" s="44">
        <f>IF($B119="","",ROW()-7)</f>
        <v/>
      </c>
      <c r="B119" s="45" t="n"/>
      <c r="C119" s="45" t="n"/>
      <c r="D119" s="45" t="n"/>
      <c r="E119" s="45" t="n"/>
      <c r="F119" s="46" t="n"/>
      <c r="G119" s="47">
        <f>IF($B119="","",IF(OR($D119="Rejected",$D119="Ghosted",$D119="Archived",$D119="Offer"),"",IF(MAX($H119,$I119)=0,"",IF(MAX($H119,$I119)&gt;=TODAY(),0,DATEDIF(MAX($H119,$I119),TODAY(),"D")))))</f>
        <v/>
      </c>
      <c r="H119" s="46" t="n"/>
      <c r="I119" s="46" t="n"/>
      <c r="J119" s="45" t="n"/>
      <c r="K119" s="45" t="n"/>
      <c r="L119" s="45" t="n"/>
      <c r="M119" s="48" t="n"/>
      <c r="N119" s="45" t="n"/>
      <c r="O119" s="45" t="n"/>
      <c r="P119" s="45" t="n"/>
      <c r="Q119" s="45" t="n"/>
      <c r="R119" s="45" t="n"/>
      <c r="S119" s="45" t="n"/>
      <c r="T119" s="44">
        <f>IF(OR($B119="",$F119="",$D119="Rejected",$D119="Ghosted",$D119="Archived"),"",COUNTIFS($F$8:$F$407,"&lt;"&amp;$F119,$B$8:$B$407,"&lt;&gt;",$D$8:$D$407,"&lt;&gt;Rejected",$D$8:$D$407,"&lt;&gt;Ghosted",$D$8:$D$407,"&lt;&gt;Archived")+COUNTIFS($F$8:$F119,$F119,$B$8:$B119,"&lt;&gt;",$D$8:$D119,"&lt;&gt;Rejected",$D$8:$D119,"&lt;&gt;Ghosted",$D$8:$D119,"&lt;&gt;Archived")-1)</f>
        <v/>
      </c>
    </row>
    <row r="120" ht="19" customHeight="1">
      <c r="A120" s="44">
        <f>IF($B120="","",ROW()-7)</f>
        <v/>
      </c>
      <c r="B120" s="45" t="n"/>
      <c r="C120" s="45" t="n"/>
      <c r="D120" s="45" t="n"/>
      <c r="E120" s="45" t="n"/>
      <c r="F120" s="46" t="n"/>
      <c r="G120" s="47">
        <f>IF($B120="","",IF(OR($D120="Rejected",$D120="Ghosted",$D120="Archived",$D120="Offer"),"",IF(MAX($H120,$I120)=0,"",IF(MAX($H120,$I120)&gt;=TODAY(),0,DATEDIF(MAX($H120,$I120),TODAY(),"D")))))</f>
        <v/>
      </c>
      <c r="H120" s="46" t="n"/>
      <c r="I120" s="46" t="n"/>
      <c r="J120" s="45" t="n"/>
      <c r="K120" s="45" t="n"/>
      <c r="L120" s="45" t="n"/>
      <c r="M120" s="48" t="n"/>
      <c r="N120" s="45" t="n"/>
      <c r="O120" s="45" t="n"/>
      <c r="P120" s="45" t="n"/>
      <c r="Q120" s="45" t="n"/>
      <c r="R120" s="45" t="n"/>
      <c r="S120" s="45" t="n"/>
      <c r="T120" s="44">
        <f>IF(OR($B120="",$F120="",$D120="Rejected",$D120="Ghosted",$D120="Archived"),"",COUNTIFS($F$8:$F$407,"&lt;"&amp;$F120,$B$8:$B$407,"&lt;&gt;",$D$8:$D$407,"&lt;&gt;Rejected",$D$8:$D$407,"&lt;&gt;Ghosted",$D$8:$D$407,"&lt;&gt;Archived")+COUNTIFS($F$8:$F120,$F120,$B$8:$B120,"&lt;&gt;",$D$8:$D120,"&lt;&gt;Rejected",$D$8:$D120,"&lt;&gt;Ghosted",$D$8:$D120,"&lt;&gt;Archived")-1)</f>
        <v/>
      </c>
    </row>
    <row r="121" ht="19" customHeight="1">
      <c r="A121" s="44">
        <f>IF($B121="","",ROW()-7)</f>
        <v/>
      </c>
      <c r="B121" s="45" t="n"/>
      <c r="C121" s="45" t="n"/>
      <c r="D121" s="45" t="n"/>
      <c r="E121" s="45" t="n"/>
      <c r="F121" s="46" t="n"/>
      <c r="G121" s="47">
        <f>IF($B121="","",IF(OR($D121="Rejected",$D121="Ghosted",$D121="Archived",$D121="Offer"),"",IF(MAX($H121,$I121)=0,"",IF(MAX($H121,$I121)&gt;=TODAY(),0,DATEDIF(MAX($H121,$I121),TODAY(),"D")))))</f>
        <v/>
      </c>
      <c r="H121" s="46" t="n"/>
      <c r="I121" s="46" t="n"/>
      <c r="J121" s="45" t="n"/>
      <c r="K121" s="45" t="n"/>
      <c r="L121" s="45" t="n"/>
      <c r="M121" s="48" t="n"/>
      <c r="N121" s="45" t="n"/>
      <c r="O121" s="45" t="n"/>
      <c r="P121" s="45" t="n"/>
      <c r="Q121" s="45" t="n"/>
      <c r="R121" s="45" t="n"/>
      <c r="S121" s="45" t="n"/>
      <c r="T121" s="44">
        <f>IF(OR($B121="",$F121="",$D121="Rejected",$D121="Ghosted",$D121="Archived"),"",COUNTIFS($F$8:$F$407,"&lt;"&amp;$F121,$B$8:$B$407,"&lt;&gt;",$D$8:$D$407,"&lt;&gt;Rejected",$D$8:$D$407,"&lt;&gt;Ghosted",$D$8:$D$407,"&lt;&gt;Archived")+COUNTIFS($F$8:$F121,$F121,$B$8:$B121,"&lt;&gt;",$D$8:$D121,"&lt;&gt;Rejected",$D$8:$D121,"&lt;&gt;Ghosted",$D$8:$D121,"&lt;&gt;Archived")-1)</f>
        <v/>
      </c>
    </row>
    <row r="122" ht="19" customHeight="1">
      <c r="A122" s="44">
        <f>IF($B122="","",ROW()-7)</f>
        <v/>
      </c>
      <c r="B122" s="45" t="n"/>
      <c r="C122" s="45" t="n"/>
      <c r="D122" s="45" t="n"/>
      <c r="E122" s="45" t="n"/>
      <c r="F122" s="46" t="n"/>
      <c r="G122" s="47">
        <f>IF($B122="","",IF(OR($D122="Rejected",$D122="Ghosted",$D122="Archived",$D122="Offer"),"",IF(MAX($H122,$I122)=0,"",IF(MAX($H122,$I122)&gt;=TODAY(),0,DATEDIF(MAX($H122,$I122),TODAY(),"D")))))</f>
        <v/>
      </c>
      <c r="H122" s="46" t="n"/>
      <c r="I122" s="46" t="n"/>
      <c r="J122" s="45" t="n"/>
      <c r="K122" s="45" t="n"/>
      <c r="L122" s="45" t="n"/>
      <c r="M122" s="48" t="n"/>
      <c r="N122" s="45" t="n"/>
      <c r="O122" s="45" t="n"/>
      <c r="P122" s="45" t="n"/>
      <c r="Q122" s="45" t="n"/>
      <c r="R122" s="45" t="n"/>
      <c r="S122" s="45" t="n"/>
      <c r="T122" s="44">
        <f>IF(OR($B122="",$F122="",$D122="Rejected",$D122="Ghosted",$D122="Archived"),"",COUNTIFS($F$8:$F$407,"&lt;"&amp;$F122,$B$8:$B$407,"&lt;&gt;",$D$8:$D$407,"&lt;&gt;Rejected",$D$8:$D$407,"&lt;&gt;Ghosted",$D$8:$D$407,"&lt;&gt;Archived")+COUNTIFS($F$8:$F122,$F122,$B$8:$B122,"&lt;&gt;",$D$8:$D122,"&lt;&gt;Rejected",$D$8:$D122,"&lt;&gt;Ghosted",$D$8:$D122,"&lt;&gt;Archived")-1)</f>
        <v/>
      </c>
    </row>
    <row r="123" ht="19" customHeight="1">
      <c r="A123" s="44">
        <f>IF($B123="","",ROW()-7)</f>
        <v/>
      </c>
      <c r="B123" s="45" t="n"/>
      <c r="C123" s="45" t="n"/>
      <c r="D123" s="45" t="n"/>
      <c r="E123" s="45" t="n"/>
      <c r="F123" s="46" t="n"/>
      <c r="G123" s="47">
        <f>IF($B123="","",IF(OR($D123="Rejected",$D123="Ghosted",$D123="Archived",$D123="Offer"),"",IF(MAX($H123,$I123)=0,"",IF(MAX($H123,$I123)&gt;=TODAY(),0,DATEDIF(MAX($H123,$I123),TODAY(),"D")))))</f>
        <v/>
      </c>
      <c r="H123" s="46" t="n"/>
      <c r="I123" s="46" t="n"/>
      <c r="J123" s="45" t="n"/>
      <c r="K123" s="45" t="n"/>
      <c r="L123" s="45" t="n"/>
      <c r="M123" s="48" t="n"/>
      <c r="N123" s="45" t="n"/>
      <c r="O123" s="45" t="n"/>
      <c r="P123" s="45" t="n"/>
      <c r="Q123" s="45" t="n"/>
      <c r="R123" s="45" t="n"/>
      <c r="S123" s="45" t="n"/>
      <c r="T123" s="44">
        <f>IF(OR($B123="",$F123="",$D123="Rejected",$D123="Ghosted",$D123="Archived"),"",COUNTIFS($F$8:$F$407,"&lt;"&amp;$F123,$B$8:$B$407,"&lt;&gt;",$D$8:$D$407,"&lt;&gt;Rejected",$D$8:$D$407,"&lt;&gt;Ghosted",$D$8:$D$407,"&lt;&gt;Archived")+COUNTIFS($F$8:$F123,$F123,$B$8:$B123,"&lt;&gt;",$D$8:$D123,"&lt;&gt;Rejected",$D$8:$D123,"&lt;&gt;Ghosted",$D$8:$D123,"&lt;&gt;Archived")-1)</f>
        <v/>
      </c>
    </row>
    <row r="124" ht="19" customHeight="1">
      <c r="A124" s="44">
        <f>IF($B124="","",ROW()-7)</f>
        <v/>
      </c>
      <c r="B124" s="45" t="n"/>
      <c r="C124" s="45" t="n"/>
      <c r="D124" s="45" t="n"/>
      <c r="E124" s="45" t="n"/>
      <c r="F124" s="46" t="n"/>
      <c r="G124" s="47">
        <f>IF($B124="","",IF(OR($D124="Rejected",$D124="Ghosted",$D124="Archived",$D124="Offer"),"",IF(MAX($H124,$I124)=0,"",IF(MAX($H124,$I124)&gt;=TODAY(),0,DATEDIF(MAX($H124,$I124),TODAY(),"D")))))</f>
        <v/>
      </c>
      <c r="H124" s="46" t="n"/>
      <c r="I124" s="46" t="n"/>
      <c r="J124" s="45" t="n"/>
      <c r="K124" s="45" t="n"/>
      <c r="L124" s="45" t="n"/>
      <c r="M124" s="48" t="n"/>
      <c r="N124" s="45" t="n"/>
      <c r="O124" s="45" t="n"/>
      <c r="P124" s="45" t="n"/>
      <c r="Q124" s="45" t="n"/>
      <c r="R124" s="45" t="n"/>
      <c r="S124" s="45" t="n"/>
      <c r="T124" s="44">
        <f>IF(OR($B124="",$F124="",$D124="Rejected",$D124="Ghosted",$D124="Archived"),"",COUNTIFS($F$8:$F$407,"&lt;"&amp;$F124,$B$8:$B$407,"&lt;&gt;",$D$8:$D$407,"&lt;&gt;Rejected",$D$8:$D$407,"&lt;&gt;Ghosted",$D$8:$D$407,"&lt;&gt;Archived")+COUNTIFS($F$8:$F124,$F124,$B$8:$B124,"&lt;&gt;",$D$8:$D124,"&lt;&gt;Rejected",$D$8:$D124,"&lt;&gt;Ghosted",$D$8:$D124,"&lt;&gt;Archived")-1)</f>
        <v/>
      </c>
    </row>
    <row r="125" ht="19" customHeight="1">
      <c r="A125" s="44">
        <f>IF($B125="","",ROW()-7)</f>
        <v/>
      </c>
      <c r="B125" s="45" t="n"/>
      <c r="C125" s="45" t="n"/>
      <c r="D125" s="45" t="n"/>
      <c r="E125" s="45" t="n"/>
      <c r="F125" s="46" t="n"/>
      <c r="G125" s="47">
        <f>IF($B125="","",IF(OR($D125="Rejected",$D125="Ghosted",$D125="Archived",$D125="Offer"),"",IF(MAX($H125,$I125)=0,"",IF(MAX($H125,$I125)&gt;=TODAY(),0,DATEDIF(MAX($H125,$I125),TODAY(),"D")))))</f>
        <v/>
      </c>
      <c r="H125" s="46" t="n"/>
      <c r="I125" s="46" t="n"/>
      <c r="J125" s="45" t="n"/>
      <c r="K125" s="45" t="n"/>
      <c r="L125" s="45" t="n"/>
      <c r="M125" s="48" t="n"/>
      <c r="N125" s="45" t="n"/>
      <c r="O125" s="45" t="n"/>
      <c r="P125" s="45" t="n"/>
      <c r="Q125" s="45" t="n"/>
      <c r="R125" s="45" t="n"/>
      <c r="S125" s="45" t="n"/>
      <c r="T125" s="44">
        <f>IF(OR($B125="",$F125="",$D125="Rejected",$D125="Ghosted",$D125="Archived"),"",COUNTIFS($F$8:$F$407,"&lt;"&amp;$F125,$B$8:$B$407,"&lt;&gt;",$D$8:$D$407,"&lt;&gt;Rejected",$D$8:$D$407,"&lt;&gt;Ghosted",$D$8:$D$407,"&lt;&gt;Archived")+COUNTIFS($F$8:$F125,$F125,$B$8:$B125,"&lt;&gt;",$D$8:$D125,"&lt;&gt;Rejected",$D$8:$D125,"&lt;&gt;Ghosted",$D$8:$D125,"&lt;&gt;Archived")-1)</f>
        <v/>
      </c>
    </row>
    <row r="126" ht="19" customHeight="1">
      <c r="A126" s="44">
        <f>IF($B126="","",ROW()-7)</f>
        <v/>
      </c>
      <c r="B126" s="45" t="n"/>
      <c r="C126" s="45" t="n"/>
      <c r="D126" s="45" t="n"/>
      <c r="E126" s="45" t="n"/>
      <c r="F126" s="46" t="n"/>
      <c r="G126" s="47">
        <f>IF($B126="","",IF(OR($D126="Rejected",$D126="Ghosted",$D126="Archived",$D126="Offer"),"",IF(MAX($H126,$I126)=0,"",IF(MAX($H126,$I126)&gt;=TODAY(),0,DATEDIF(MAX($H126,$I126),TODAY(),"D")))))</f>
        <v/>
      </c>
      <c r="H126" s="46" t="n"/>
      <c r="I126" s="46" t="n"/>
      <c r="J126" s="45" t="n"/>
      <c r="K126" s="45" t="n"/>
      <c r="L126" s="45" t="n"/>
      <c r="M126" s="48" t="n"/>
      <c r="N126" s="45" t="n"/>
      <c r="O126" s="45" t="n"/>
      <c r="P126" s="45" t="n"/>
      <c r="Q126" s="45" t="n"/>
      <c r="R126" s="45" t="n"/>
      <c r="S126" s="45" t="n"/>
      <c r="T126" s="44">
        <f>IF(OR($B126="",$F126="",$D126="Rejected",$D126="Ghosted",$D126="Archived"),"",COUNTIFS($F$8:$F$407,"&lt;"&amp;$F126,$B$8:$B$407,"&lt;&gt;",$D$8:$D$407,"&lt;&gt;Rejected",$D$8:$D$407,"&lt;&gt;Ghosted",$D$8:$D$407,"&lt;&gt;Archived")+COUNTIFS($F$8:$F126,$F126,$B$8:$B126,"&lt;&gt;",$D$8:$D126,"&lt;&gt;Rejected",$D$8:$D126,"&lt;&gt;Ghosted",$D$8:$D126,"&lt;&gt;Archived")-1)</f>
        <v/>
      </c>
    </row>
    <row r="127" ht="19" customHeight="1">
      <c r="A127" s="44">
        <f>IF($B127="","",ROW()-7)</f>
        <v/>
      </c>
      <c r="B127" s="45" t="n"/>
      <c r="C127" s="45" t="n"/>
      <c r="D127" s="45" t="n"/>
      <c r="E127" s="45" t="n"/>
      <c r="F127" s="46" t="n"/>
      <c r="G127" s="47">
        <f>IF($B127="","",IF(OR($D127="Rejected",$D127="Ghosted",$D127="Archived",$D127="Offer"),"",IF(MAX($H127,$I127)=0,"",IF(MAX($H127,$I127)&gt;=TODAY(),0,DATEDIF(MAX($H127,$I127),TODAY(),"D")))))</f>
        <v/>
      </c>
      <c r="H127" s="46" t="n"/>
      <c r="I127" s="46" t="n"/>
      <c r="J127" s="45" t="n"/>
      <c r="K127" s="45" t="n"/>
      <c r="L127" s="45" t="n"/>
      <c r="M127" s="48" t="n"/>
      <c r="N127" s="45" t="n"/>
      <c r="O127" s="45" t="n"/>
      <c r="P127" s="45" t="n"/>
      <c r="Q127" s="45" t="n"/>
      <c r="R127" s="45" t="n"/>
      <c r="S127" s="45" t="n"/>
      <c r="T127" s="44">
        <f>IF(OR($B127="",$F127="",$D127="Rejected",$D127="Ghosted",$D127="Archived"),"",COUNTIFS($F$8:$F$407,"&lt;"&amp;$F127,$B$8:$B$407,"&lt;&gt;",$D$8:$D$407,"&lt;&gt;Rejected",$D$8:$D$407,"&lt;&gt;Ghosted",$D$8:$D$407,"&lt;&gt;Archived")+COUNTIFS($F$8:$F127,$F127,$B$8:$B127,"&lt;&gt;",$D$8:$D127,"&lt;&gt;Rejected",$D$8:$D127,"&lt;&gt;Ghosted",$D$8:$D127,"&lt;&gt;Archived")-1)</f>
        <v/>
      </c>
    </row>
    <row r="128" ht="19" customHeight="1">
      <c r="A128" s="44">
        <f>IF($B128="","",ROW()-7)</f>
        <v/>
      </c>
      <c r="B128" s="45" t="n"/>
      <c r="C128" s="45" t="n"/>
      <c r="D128" s="45" t="n"/>
      <c r="E128" s="45" t="n"/>
      <c r="F128" s="46" t="n"/>
      <c r="G128" s="47">
        <f>IF($B128="","",IF(OR($D128="Rejected",$D128="Ghosted",$D128="Archived",$D128="Offer"),"",IF(MAX($H128,$I128)=0,"",IF(MAX($H128,$I128)&gt;=TODAY(),0,DATEDIF(MAX($H128,$I128),TODAY(),"D")))))</f>
        <v/>
      </c>
      <c r="H128" s="46" t="n"/>
      <c r="I128" s="46" t="n"/>
      <c r="J128" s="45" t="n"/>
      <c r="K128" s="45" t="n"/>
      <c r="L128" s="45" t="n"/>
      <c r="M128" s="48" t="n"/>
      <c r="N128" s="45" t="n"/>
      <c r="O128" s="45" t="n"/>
      <c r="P128" s="45" t="n"/>
      <c r="Q128" s="45" t="n"/>
      <c r="R128" s="45" t="n"/>
      <c r="S128" s="45" t="n"/>
      <c r="T128" s="44">
        <f>IF(OR($B128="",$F128="",$D128="Rejected",$D128="Ghosted",$D128="Archived"),"",COUNTIFS($F$8:$F$407,"&lt;"&amp;$F128,$B$8:$B$407,"&lt;&gt;",$D$8:$D$407,"&lt;&gt;Rejected",$D$8:$D$407,"&lt;&gt;Ghosted",$D$8:$D$407,"&lt;&gt;Archived")+COUNTIFS($F$8:$F128,$F128,$B$8:$B128,"&lt;&gt;",$D$8:$D128,"&lt;&gt;Rejected",$D$8:$D128,"&lt;&gt;Ghosted",$D$8:$D128,"&lt;&gt;Archived")-1)</f>
        <v/>
      </c>
    </row>
    <row r="129" ht="19" customHeight="1">
      <c r="A129" s="44">
        <f>IF($B129="","",ROW()-7)</f>
        <v/>
      </c>
      <c r="B129" s="45" t="n"/>
      <c r="C129" s="45" t="n"/>
      <c r="D129" s="45" t="n"/>
      <c r="E129" s="45" t="n"/>
      <c r="F129" s="46" t="n"/>
      <c r="G129" s="47">
        <f>IF($B129="","",IF(OR($D129="Rejected",$D129="Ghosted",$D129="Archived",$D129="Offer"),"",IF(MAX($H129,$I129)=0,"",IF(MAX($H129,$I129)&gt;=TODAY(),0,DATEDIF(MAX($H129,$I129),TODAY(),"D")))))</f>
        <v/>
      </c>
      <c r="H129" s="46" t="n"/>
      <c r="I129" s="46" t="n"/>
      <c r="J129" s="45" t="n"/>
      <c r="K129" s="45" t="n"/>
      <c r="L129" s="45" t="n"/>
      <c r="M129" s="48" t="n"/>
      <c r="N129" s="45" t="n"/>
      <c r="O129" s="45" t="n"/>
      <c r="P129" s="45" t="n"/>
      <c r="Q129" s="45" t="n"/>
      <c r="R129" s="45" t="n"/>
      <c r="S129" s="45" t="n"/>
      <c r="T129" s="44">
        <f>IF(OR($B129="",$F129="",$D129="Rejected",$D129="Ghosted",$D129="Archived"),"",COUNTIFS($F$8:$F$407,"&lt;"&amp;$F129,$B$8:$B$407,"&lt;&gt;",$D$8:$D$407,"&lt;&gt;Rejected",$D$8:$D$407,"&lt;&gt;Ghosted",$D$8:$D$407,"&lt;&gt;Archived")+COUNTIFS($F$8:$F129,$F129,$B$8:$B129,"&lt;&gt;",$D$8:$D129,"&lt;&gt;Rejected",$D$8:$D129,"&lt;&gt;Ghosted",$D$8:$D129,"&lt;&gt;Archived")-1)</f>
        <v/>
      </c>
    </row>
    <row r="130" ht="19" customHeight="1">
      <c r="A130" s="44">
        <f>IF($B130="","",ROW()-7)</f>
        <v/>
      </c>
      <c r="B130" s="45" t="n"/>
      <c r="C130" s="45" t="n"/>
      <c r="D130" s="45" t="n"/>
      <c r="E130" s="45" t="n"/>
      <c r="F130" s="46" t="n"/>
      <c r="G130" s="47">
        <f>IF($B130="","",IF(OR($D130="Rejected",$D130="Ghosted",$D130="Archived",$D130="Offer"),"",IF(MAX($H130,$I130)=0,"",IF(MAX($H130,$I130)&gt;=TODAY(),0,DATEDIF(MAX($H130,$I130),TODAY(),"D")))))</f>
        <v/>
      </c>
      <c r="H130" s="46" t="n"/>
      <c r="I130" s="46" t="n"/>
      <c r="J130" s="45" t="n"/>
      <c r="K130" s="45" t="n"/>
      <c r="L130" s="45" t="n"/>
      <c r="M130" s="48" t="n"/>
      <c r="N130" s="45" t="n"/>
      <c r="O130" s="45" t="n"/>
      <c r="P130" s="45" t="n"/>
      <c r="Q130" s="45" t="n"/>
      <c r="R130" s="45" t="n"/>
      <c r="S130" s="45" t="n"/>
      <c r="T130" s="44">
        <f>IF(OR($B130="",$F130="",$D130="Rejected",$D130="Ghosted",$D130="Archived"),"",COUNTIFS($F$8:$F$407,"&lt;"&amp;$F130,$B$8:$B$407,"&lt;&gt;",$D$8:$D$407,"&lt;&gt;Rejected",$D$8:$D$407,"&lt;&gt;Ghosted",$D$8:$D$407,"&lt;&gt;Archived")+COUNTIFS($F$8:$F130,$F130,$B$8:$B130,"&lt;&gt;",$D$8:$D130,"&lt;&gt;Rejected",$D$8:$D130,"&lt;&gt;Ghosted",$D$8:$D130,"&lt;&gt;Archived")-1)</f>
        <v/>
      </c>
    </row>
    <row r="131" ht="19" customHeight="1">
      <c r="A131" s="44">
        <f>IF($B131="","",ROW()-7)</f>
        <v/>
      </c>
      <c r="B131" s="45" t="n"/>
      <c r="C131" s="45" t="n"/>
      <c r="D131" s="45" t="n"/>
      <c r="E131" s="45" t="n"/>
      <c r="F131" s="46" t="n"/>
      <c r="G131" s="47">
        <f>IF($B131="","",IF(OR($D131="Rejected",$D131="Ghosted",$D131="Archived",$D131="Offer"),"",IF(MAX($H131,$I131)=0,"",IF(MAX($H131,$I131)&gt;=TODAY(),0,DATEDIF(MAX($H131,$I131),TODAY(),"D")))))</f>
        <v/>
      </c>
      <c r="H131" s="46" t="n"/>
      <c r="I131" s="46" t="n"/>
      <c r="J131" s="45" t="n"/>
      <c r="K131" s="45" t="n"/>
      <c r="L131" s="45" t="n"/>
      <c r="M131" s="48" t="n"/>
      <c r="N131" s="45" t="n"/>
      <c r="O131" s="45" t="n"/>
      <c r="P131" s="45" t="n"/>
      <c r="Q131" s="45" t="n"/>
      <c r="R131" s="45" t="n"/>
      <c r="S131" s="45" t="n"/>
      <c r="T131" s="44">
        <f>IF(OR($B131="",$F131="",$D131="Rejected",$D131="Ghosted",$D131="Archived"),"",COUNTIFS($F$8:$F$407,"&lt;"&amp;$F131,$B$8:$B$407,"&lt;&gt;",$D$8:$D$407,"&lt;&gt;Rejected",$D$8:$D$407,"&lt;&gt;Ghosted",$D$8:$D$407,"&lt;&gt;Archived")+COUNTIFS($F$8:$F131,$F131,$B$8:$B131,"&lt;&gt;",$D$8:$D131,"&lt;&gt;Rejected",$D$8:$D131,"&lt;&gt;Ghosted",$D$8:$D131,"&lt;&gt;Archived")-1)</f>
        <v/>
      </c>
    </row>
    <row r="132" ht="19" customHeight="1">
      <c r="A132" s="44">
        <f>IF($B132="","",ROW()-7)</f>
        <v/>
      </c>
      <c r="B132" s="45" t="n"/>
      <c r="C132" s="45" t="n"/>
      <c r="D132" s="45" t="n"/>
      <c r="E132" s="45" t="n"/>
      <c r="F132" s="46" t="n"/>
      <c r="G132" s="47">
        <f>IF($B132="","",IF(OR($D132="Rejected",$D132="Ghosted",$D132="Archived",$D132="Offer"),"",IF(MAX($H132,$I132)=0,"",IF(MAX($H132,$I132)&gt;=TODAY(),0,DATEDIF(MAX($H132,$I132),TODAY(),"D")))))</f>
        <v/>
      </c>
      <c r="H132" s="46" t="n"/>
      <c r="I132" s="46" t="n"/>
      <c r="J132" s="45" t="n"/>
      <c r="K132" s="45" t="n"/>
      <c r="L132" s="45" t="n"/>
      <c r="M132" s="48" t="n"/>
      <c r="N132" s="45" t="n"/>
      <c r="O132" s="45" t="n"/>
      <c r="P132" s="45" t="n"/>
      <c r="Q132" s="45" t="n"/>
      <c r="R132" s="45" t="n"/>
      <c r="S132" s="45" t="n"/>
      <c r="T132" s="44">
        <f>IF(OR($B132="",$F132="",$D132="Rejected",$D132="Ghosted",$D132="Archived"),"",COUNTIFS($F$8:$F$407,"&lt;"&amp;$F132,$B$8:$B$407,"&lt;&gt;",$D$8:$D$407,"&lt;&gt;Rejected",$D$8:$D$407,"&lt;&gt;Ghosted",$D$8:$D$407,"&lt;&gt;Archived")+COUNTIFS($F$8:$F132,$F132,$B$8:$B132,"&lt;&gt;",$D$8:$D132,"&lt;&gt;Rejected",$D$8:$D132,"&lt;&gt;Ghosted",$D$8:$D132,"&lt;&gt;Archived")-1)</f>
        <v/>
      </c>
    </row>
    <row r="133" ht="19" customHeight="1">
      <c r="A133" s="44">
        <f>IF($B133="","",ROW()-7)</f>
        <v/>
      </c>
      <c r="B133" s="45" t="n"/>
      <c r="C133" s="45" t="n"/>
      <c r="D133" s="45" t="n"/>
      <c r="E133" s="45" t="n"/>
      <c r="F133" s="46" t="n"/>
      <c r="G133" s="47">
        <f>IF($B133="","",IF(OR($D133="Rejected",$D133="Ghosted",$D133="Archived",$D133="Offer"),"",IF(MAX($H133,$I133)=0,"",IF(MAX($H133,$I133)&gt;=TODAY(),0,DATEDIF(MAX($H133,$I133),TODAY(),"D")))))</f>
        <v/>
      </c>
      <c r="H133" s="46" t="n"/>
      <c r="I133" s="46" t="n"/>
      <c r="J133" s="45" t="n"/>
      <c r="K133" s="45" t="n"/>
      <c r="L133" s="45" t="n"/>
      <c r="M133" s="48" t="n"/>
      <c r="N133" s="45" t="n"/>
      <c r="O133" s="45" t="n"/>
      <c r="P133" s="45" t="n"/>
      <c r="Q133" s="45" t="n"/>
      <c r="R133" s="45" t="n"/>
      <c r="S133" s="45" t="n"/>
      <c r="T133" s="44">
        <f>IF(OR($B133="",$F133="",$D133="Rejected",$D133="Ghosted",$D133="Archived"),"",COUNTIFS($F$8:$F$407,"&lt;"&amp;$F133,$B$8:$B$407,"&lt;&gt;",$D$8:$D$407,"&lt;&gt;Rejected",$D$8:$D$407,"&lt;&gt;Ghosted",$D$8:$D$407,"&lt;&gt;Archived")+COUNTIFS($F$8:$F133,$F133,$B$8:$B133,"&lt;&gt;",$D$8:$D133,"&lt;&gt;Rejected",$D$8:$D133,"&lt;&gt;Ghosted",$D$8:$D133,"&lt;&gt;Archived")-1)</f>
        <v/>
      </c>
    </row>
    <row r="134" ht="19" customHeight="1">
      <c r="A134" s="44">
        <f>IF($B134="","",ROW()-7)</f>
        <v/>
      </c>
      <c r="B134" s="45" t="n"/>
      <c r="C134" s="45" t="n"/>
      <c r="D134" s="45" t="n"/>
      <c r="E134" s="45" t="n"/>
      <c r="F134" s="46" t="n"/>
      <c r="G134" s="47">
        <f>IF($B134="","",IF(OR($D134="Rejected",$D134="Ghosted",$D134="Archived",$D134="Offer"),"",IF(MAX($H134,$I134)=0,"",IF(MAX($H134,$I134)&gt;=TODAY(),0,DATEDIF(MAX($H134,$I134),TODAY(),"D")))))</f>
        <v/>
      </c>
      <c r="H134" s="46" t="n"/>
      <c r="I134" s="46" t="n"/>
      <c r="J134" s="45" t="n"/>
      <c r="K134" s="45" t="n"/>
      <c r="L134" s="45" t="n"/>
      <c r="M134" s="48" t="n"/>
      <c r="N134" s="45" t="n"/>
      <c r="O134" s="45" t="n"/>
      <c r="P134" s="45" t="n"/>
      <c r="Q134" s="45" t="n"/>
      <c r="R134" s="45" t="n"/>
      <c r="S134" s="45" t="n"/>
      <c r="T134" s="44">
        <f>IF(OR($B134="",$F134="",$D134="Rejected",$D134="Ghosted",$D134="Archived"),"",COUNTIFS($F$8:$F$407,"&lt;"&amp;$F134,$B$8:$B$407,"&lt;&gt;",$D$8:$D$407,"&lt;&gt;Rejected",$D$8:$D$407,"&lt;&gt;Ghosted",$D$8:$D$407,"&lt;&gt;Archived")+COUNTIFS($F$8:$F134,$F134,$B$8:$B134,"&lt;&gt;",$D$8:$D134,"&lt;&gt;Rejected",$D$8:$D134,"&lt;&gt;Ghosted",$D$8:$D134,"&lt;&gt;Archived")-1)</f>
        <v/>
      </c>
    </row>
    <row r="135" ht="19" customHeight="1">
      <c r="A135" s="44">
        <f>IF($B135="","",ROW()-7)</f>
        <v/>
      </c>
      <c r="B135" s="45" t="n"/>
      <c r="C135" s="45" t="n"/>
      <c r="D135" s="45" t="n"/>
      <c r="E135" s="45" t="n"/>
      <c r="F135" s="46" t="n"/>
      <c r="G135" s="47">
        <f>IF($B135="","",IF(OR($D135="Rejected",$D135="Ghosted",$D135="Archived",$D135="Offer"),"",IF(MAX($H135,$I135)=0,"",IF(MAX($H135,$I135)&gt;=TODAY(),0,DATEDIF(MAX($H135,$I135),TODAY(),"D")))))</f>
        <v/>
      </c>
      <c r="H135" s="46" t="n"/>
      <c r="I135" s="46" t="n"/>
      <c r="J135" s="45" t="n"/>
      <c r="K135" s="45" t="n"/>
      <c r="L135" s="45" t="n"/>
      <c r="M135" s="48" t="n"/>
      <c r="N135" s="45" t="n"/>
      <c r="O135" s="45" t="n"/>
      <c r="P135" s="45" t="n"/>
      <c r="Q135" s="45" t="n"/>
      <c r="R135" s="45" t="n"/>
      <c r="S135" s="45" t="n"/>
      <c r="T135" s="44">
        <f>IF(OR($B135="",$F135="",$D135="Rejected",$D135="Ghosted",$D135="Archived"),"",COUNTIFS($F$8:$F$407,"&lt;"&amp;$F135,$B$8:$B$407,"&lt;&gt;",$D$8:$D$407,"&lt;&gt;Rejected",$D$8:$D$407,"&lt;&gt;Ghosted",$D$8:$D$407,"&lt;&gt;Archived")+COUNTIFS($F$8:$F135,$F135,$B$8:$B135,"&lt;&gt;",$D$8:$D135,"&lt;&gt;Rejected",$D$8:$D135,"&lt;&gt;Ghosted",$D$8:$D135,"&lt;&gt;Archived")-1)</f>
        <v/>
      </c>
    </row>
    <row r="136" ht="19" customHeight="1">
      <c r="A136" s="44">
        <f>IF($B136="","",ROW()-7)</f>
        <v/>
      </c>
      <c r="B136" s="45" t="n"/>
      <c r="C136" s="45" t="n"/>
      <c r="D136" s="45" t="n"/>
      <c r="E136" s="45" t="n"/>
      <c r="F136" s="46" t="n"/>
      <c r="G136" s="47">
        <f>IF($B136="","",IF(OR($D136="Rejected",$D136="Ghosted",$D136="Archived",$D136="Offer"),"",IF(MAX($H136,$I136)=0,"",IF(MAX($H136,$I136)&gt;=TODAY(),0,DATEDIF(MAX($H136,$I136),TODAY(),"D")))))</f>
        <v/>
      </c>
      <c r="H136" s="46" t="n"/>
      <c r="I136" s="46" t="n"/>
      <c r="J136" s="45" t="n"/>
      <c r="K136" s="45" t="n"/>
      <c r="L136" s="45" t="n"/>
      <c r="M136" s="48" t="n"/>
      <c r="N136" s="45" t="n"/>
      <c r="O136" s="45" t="n"/>
      <c r="P136" s="45" t="n"/>
      <c r="Q136" s="45" t="n"/>
      <c r="R136" s="45" t="n"/>
      <c r="S136" s="45" t="n"/>
      <c r="T136" s="44">
        <f>IF(OR($B136="",$F136="",$D136="Rejected",$D136="Ghosted",$D136="Archived"),"",COUNTIFS($F$8:$F$407,"&lt;"&amp;$F136,$B$8:$B$407,"&lt;&gt;",$D$8:$D$407,"&lt;&gt;Rejected",$D$8:$D$407,"&lt;&gt;Ghosted",$D$8:$D$407,"&lt;&gt;Archived")+COUNTIFS($F$8:$F136,$F136,$B$8:$B136,"&lt;&gt;",$D$8:$D136,"&lt;&gt;Rejected",$D$8:$D136,"&lt;&gt;Ghosted",$D$8:$D136,"&lt;&gt;Archived")-1)</f>
        <v/>
      </c>
    </row>
    <row r="137" ht="19" customHeight="1">
      <c r="A137" s="44">
        <f>IF($B137="","",ROW()-7)</f>
        <v/>
      </c>
      <c r="B137" s="45" t="n"/>
      <c r="C137" s="45" t="n"/>
      <c r="D137" s="45" t="n"/>
      <c r="E137" s="45" t="n"/>
      <c r="F137" s="46" t="n"/>
      <c r="G137" s="47">
        <f>IF($B137="","",IF(OR($D137="Rejected",$D137="Ghosted",$D137="Archived",$D137="Offer"),"",IF(MAX($H137,$I137)=0,"",IF(MAX($H137,$I137)&gt;=TODAY(),0,DATEDIF(MAX($H137,$I137),TODAY(),"D")))))</f>
        <v/>
      </c>
      <c r="H137" s="46" t="n"/>
      <c r="I137" s="46" t="n"/>
      <c r="J137" s="45" t="n"/>
      <c r="K137" s="45" t="n"/>
      <c r="L137" s="45" t="n"/>
      <c r="M137" s="48" t="n"/>
      <c r="N137" s="45" t="n"/>
      <c r="O137" s="45" t="n"/>
      <c r="P137" s="45" t="n"/>
      <c r="Q137" s="45" t="n"/>
      <c r="R137" s="45" t="n"/>
      <c r="S137" s="45" t="n"/>
      <c r="T137" s="44">
        <f>IF(OR($B137="",$F137="",$D137="Rejected",$D137="Ghosted",$D137="Archived"),"",COUNTIFS($F$8:$F$407,"&lt;"&amp;$F137,$B$8:$B$407,"&lt;&gt;",$D$8:$D$407,"&lt;&gt;Rejected",$D$8:$D$407,"&lt;&gt;Ghosted",$D$8:$D$407,"&lt;&gt;Archived")+COUNTIFS($F$8:$F137,$F137,$B$8:$B137,"&lt;&gt;",$D$8:$D137,"&lt;&gt;Rejected",$D$8:$D137,"&lt;&gt;Ghosted",$D$8:$D137,"&lt;&gt;Archived")-1)</f>
        <v/>
      </c>
    </row>
    <row r="138" ht="19" customHeight="1">
      <c r="A138" s="44">
        <f>IF($B138="","",ROW()-7)</f>
        <v/>
      </c>
      <c r="B138" s="45" t="n"/>
      <c r="C138" s="45" t="n"/>
      <c r="D138" s="45" t="n"/>
      <c r="E138" s="45" t="n"/>
      <c r="F138" s="46" t="n"/>
      <c r="G138" s="47">
        <f>IF($B138="","",IF(OR($D138="Rejected",$D138="Ghosted",$D138="Archived",$D138="Offer"),"",IF(MAX($H138,$I138)=0,"",IF(MAX($H138,$I138)&gt;=TODAY(),0,DATEDIF(MAX($H138,$I138),TODAY(),"D")))))</f>
        <v/>
      </c>
      <c r="H138" s="46" t="n"/>
      <c r="I138" s="46" t="n"/>
      <c r="J138" s="45" t="n"/>
      <c r="K138" s="45" t="n"/>
      <c r="L138" s="45" t="n"/>
      <c r="M138" s="48" t="n"/>
      <c r="N138" s="45" t="n"/>
      <c r="O138" s="45" t="n"/>
      <c r="P138" s="45" t="n"/>
      <c r="Q138" s="45" t="n"/>
      <c r="R138" s="45" t="n"/>
      <c r="S138" s="45" t="n"/>
      <c r="T138" s="44">
        <f>IF(OR($B138="",$F138="",$D138="Rejected",$D138="Ghosted",$D138="Archived"),"",COUNTIFS($F$8:$F$407,"&lt;"&amp;$F138,$B$8:$B$407,"&lt;&gt;",$D$8:$D$407,"&lt;&gt;Rejected",$D$8:$D$407,"&lt;&gt;Ghosted",$D$8:$D$407,"&lt;&gt;Archived")+COUNTIFS($F$8:$F138,$F138,$B$8:$B138,"&lt;&gt;",$D$8:$D138,"&lt;&gt;Rejected",$D$8:$D138,"&lt;&gt;Ghosted",$D$8:$D138,"&lt;&gt;Archived")-1)</f>
        <v/>
      </c>
    </row>
    <row r="139" ht="19" customHeight="1">
      <c r="A139" s="44">
        <f>IF($B139="","",ROW()-7)</f>
        <v/>
      </c>
      <c r="B139" s="45" t="n"/>
      <c r="C139" s="45" t="n"/>
      <c r="D139" s="45" t="n"/>
      <c r="E139" s="45" t="n"/>
      <c r="F139" s="46" t="n"/>
      <c r="G139" s="47">
        <f>IF($B139="","",IF(OR($D139="Rejected",$D139="Ghosted",$D139="Archived",$D139="Offer"),"",IF(MAX($H139,$I139)=0,"",IF(MAX($H139,$I139)&gt;=TODAY(),0,DATEDIF(MAX($H139,$I139),TODAY(),"D")))))</f>
        <v/>
      </c>
      <c r="H139" s="46" t="n"/>
      <c r="I139" s="46" t="n"/>
      <c r="J139" s="45" t="n"/>
      <c r="K139" s="45" t="n"/>
      <c r="L139" s="45" t="n"/>
      <c r="M139" s="48" t="n"/>
      <c r="N139" s="45" t="n"/>
      <c r="O139" s="45" t="n"/>
      <c r="P139" s="45" t="n"/>
      <c r="Q139" s="45" t="n"/>
      <c r="R139" s="45" t="n"/>
      <c r="S139" s="45" t="n"/>
      <c r="T139" s="44">
        <f>IF(OR($B139="",$F139="",$D139="Rejected",$D139="Ghosted",$D139="Archived"),"",COUNTIFS($F$8:$F$407,"&lt;"&amp;$F139,$B$8:$B$407,"&lt;&gt;",$D$8:$D$407,"&lt;&gt;Rejected",$D$8:$D$407,"&lt;&gt;Ghosted",$D$8:$D$407,"&lt;&gt;Archived")+COUNTIFS($F$8:$F139,$F139,$B$8:$B139,"&lt;&gt;",$D$8:$D139,"&lt;&gt;Rejected",$D$8:$D139,"&lt;&gt;Ghosted",$D$8:$D139,"&lt;&gt;Archived")-1)</f>
        <v/>
      </c>
    </row>
    <row r="140" ht="19" customHeight="1">
      <c r="A140" s="44">
        <f>IF($B140="","",ROW()-7)</f>
        <v/>
      </c>
      <c r="B140" s="45" t="n"/>
      <c r="C140" s="45" t="n"/>
      <c r="D140" s="45" t="n"/>
      <c r="E140" s="45" t="n"/>
      <c r="F140" s="46" t="n"/>
      <c r="G140" s="47">
        <f>IF($B140="","",IF(OR($D140="Rejected",$D140="Ghosted",$D140="Archived",$D140="Offer"),"",IF(MAX($H140,$I140)=0,"",IF(MAX($H140,$I140)&gt;=TODAY(),0,DATEDIF(MAX($H140,$I140),TODAY(),"D")))))</f>
        <v/>
      </c>
      <c r="H140" s="46" t="n"/>
      <c r="I140" s="46" t="n"/>
      <c r="J140" s="45" t="n"/>
      <c r="K140" s="45" t="n"/>
      <c r="L140" s="45" t="n"/>
      <c r="M140" s="48" t="n"/>
      <c r="N140" s="45" t="n"/>
      <c r="O140" s="45" t="n"/>
      <c r="P140" s="45" t="n"/>
      <c r="Q140" s="45" t="n"/>
      <c r="R140" s="45" t="n"/>
      <c r="S140" s="45" t="n"/>
      <c r="T140" s="44">
        <f>IF(OR($B140="",$F140="",$D140="Rejected",$D140="Ghosted",$D140="Archived"),"",COUNTIFS($F$8:$F$407,"&lt;"&amp;$F140,$B$8:$B$407,"&lt;&gt;",$D$8:$D$407,"&lt;&gt;Rejected",$D$8:$D$407,"&lt;&gt;Ghosted",$D$8:$D$407,"&lt;&gt;Archived")+COUNTIFS($F$8:$F140,$F140,$B$8:$B140,"&lt;&gt;",$D$8:$D140,"&lt;&gt;Rejected",$D$8:$D140,"&lt;&gt;Ghosted",$D$8:$D140,"&lt;&gt;Archived")-1)</f>
        <v/>
      </c>
    </row>
    <row r="141" ht="19" customHeight="1">
      <c r="A141" s="44">
        <f>IF($B141="","",ROW()-7)</f>
        <v/>
      </c>
      <c r="B141" s="45" t="n"/>
      <c r="C141" s="45" t="n"/>
      <c r="D141" s="45" t="n"/>
      <c r="E141" s="45" t="n"/>
      <c r="F141" s="46" t="n"/>
      <c r="G141" s="47">
        <f>IF($B141="","",IF(OR($D141="Rejected",$D141="Ghosted",$D141="Archived",$D141="Offer"),"",IF(MAX($H141,$I141)=0,"",IF(MAX($H141,$I141)&gt;=TODAY(),0,DATEDIF(MAX($H141,$I141),TODAY(),"D")))))</f>
        <v/>
      </c>
      <c r="H141" s="46" t="n"/>
      <c r="I141" s="46" t="n"/>
      <c r="J141" s="45" t="n"/>
      <c r="K141" s="45" t="n"/>
      <c r="L141" s="45" t="n"/>
      <c r="M141" s="48" t="n"/>
      <c r="N141" s="45" t="n"/>
      <c r="O141" s="45" t="n"/>
      <c r="P141" s="45" t="n"/>
      <c r="Q141" s="45" t="n"/>
      <c r="R141" s="45" t="n"/>
      <c r="S141" s="45" t="n"/>
      <c r="T141" s="44">
        <f>IF(OR($B141="",$F141="",$D141="Rejected",$D141="Ghosted",$D141="Archived"),"",COUNTIFS($F$8:$F$407,"&lt;"&amp;$F141,$B$8:$B$407,"&lt;&gt;",$D$8:$D$407,"&lt;&gt;Rejected",$D$8:$D$407,"&lt;&gt;Ghosted",$D$8:$D$407,"&lt;&gt;Archived")+COUNTIFS($F$8:$F141,$F141,$B$8:$B141,"&lt;&gt;",$D$8:$D141,"&lt;&gt;Rejected",$D$8:$D141,"&lt;&gt;Ghosted",$D$8:$D141,"&lt;&gt;Archived")-1)</f>
        <v/>
      </c>
    </row>
    <row r="142" ht="19" customHeight="1">
      <c r="A142" s="44">
        <f>IF($B142="","",ROW()-7)</f>
        <v/>
      </c>
      <c r="B142" s="45" t="n"/>
      <c r="C142" s="45" t="n"/>
      <c r="D142" s="45" t="n"/>
      <c r="E142" s="45" t="n"/>
      <c r="F142" s="46" t="n"/>
      <c r="G142" s="47">
        <f>IF($B142="","",IF(OR($D142="Rejected",$D142="Ghosted",$D142="Archived",$D142="Offer"),"",IF(MAX($H142,$I142)=0,"",IF(MAX($H142,$I142)&gt;=TODAY(),0,DATEDIF(MAX($H142,$I142),TODAY(),"D")))))</f>
        <v/>
      </c>
      <c r="H142" s="46" t="n"/>
      <c r="I142" s="46" t="n"/>
      <c r="J142" s="45" t="n"/>
      <c r="K142" s="45" t="n"/>
      <c r="L142" s="45" t="n"/>
      <c r="M142" s="48" t="n"/>
      <c r="N142" s="45" t="n"/>
      <c r="O142" s="45" t="n"/>
      <c r="P142" s="45" t="n"/>
      <c r="Q142" s="45" t="n"/>
      <c r="R142" s="45" t="n"/>
      <c r="S142" s="45" t="n"/>
      <c r="T142" s="44">
        <f>IF(OR($B142="",$F142="",$D142="Rejected",$D142="Ghosted",$D142="Archived"),"",COUNTIFS($F$8:$F$407,"&lt;"&amp;$F142,$B$8:$B$407,"&lt;&gt;",$D$8:$D$407,"&lt;&gt;Rejected",$D$8:$D$407,"&lt;&gt;Ghosted",$D$8:$D$407,"&lt;&gt;Archived")+COUNTIFS($F$8:$F142,$F142,$B$8:$B142,"&lt;&gt;",$D$8:$D142,"&lt;&gt;Rejected",$D$8:$D142,"&lt;&gt;Ghosted",$D$8:$D142,"&lt;&gt;Archived")-1)</f>
        <v/>
      </c>
    </row>
    <row r="143" ht="19" customHeight="1">
      <c r="A143" s="44">
        <f>IF($B143="","",ROW()-7)</f>
        <v/>
      </c>
      <c r="B143" s="45" t="n"/>
      <c r="C143" s="45" t="n"/>
      <c r="D143" s="45" t="n"/>
      <c r="E143" s="45" t="n"/>
      <c r="F143" s="46" t="n"/>
      <c r="G143" s="47">
        <f>IF($B143="","",IF(OR($D143="Rejected",$D143="Ghosted",$D143="Archived",$D143="Offer"),"",IF(MAX($H143,$I143)=0,"",IF(MAX($H143,$I143)&gt;=TODAY(),0,DATEDIF(MAX($H143,$I143),TODAY(),"D")))))</f>
        <v/>
      </c>
      <c r="H143" s="46" t="n"/>
      <c r="I143" s="46" t="n"/>
      <c r="J143" s="45" t="n"/>
      <c r="K143" s="45" t="n"/>
      <c r="L143" s="45" t="n"/>
      <c r="M143" s="48" t="n"/>
      <c r="N143" s="45" t="n"/>
      <c r="O143" s="45" t="n"/>
      <c r="P143" s="45" t="n"/>
      <c r="Q143" s="45" t="n"/>
      <c r="R143" s="45" t="n"/>
      <c r="S143" s="45" t="n"/>
      <c r="T143" s="44">
        <f>IF(OR($B143="",$F143="",$D143="Rejected",$D143="Ghosted",$D143="Archived"),"",COUNTIFS($F$8:$F$407,"&lt;"&amp;$F143,$B$8:$B$407,"&lt;&gt;",$D$8:$D$407,"&lt;&gt;Rejected",$D$8:$D$407,"&lt;&gt;Ghosted",$D$8:$D$407,"&lt;&gt;Archived")+COUNTIFS($F$8:$F143,$F143,$B$8:$B143,"&lt;&gt;",$D$8:$D143,"&lt;&gt;Rejected",$D$8:$D143,"&lt;&gt;Ghosted",$D$8:$D143,"&lt;&gt;Archived")-1)</f>
        <v/>
      </c>
    </row>
    <row r="144" ht="19" customHeight="1">
      <c r="A144" s="44">
        <f>IF($B144="","",ROW()-7)</f>
        <v/>
      </c>
      <c r="B144" s="45" t="n"/>
      <c r="C144" s="45" t="n"/>
      <c r="D144" s="45" t="n"/>
      <c r="E144" s="45" t="n"/>
      <c r="F144" s="46" t="n"/>
      <c r="G144" s="47">
        <f>IF($B144="","",IF(OR($D144="Rejected",$D144="Ghosted",$D144="Archived",$D144="Offer"),"",IF(MAX($H144,$I144)=0,"",IF(MAX($H144,$I144)&gt;=TODAY(),0,DATEDIF(MAX($H144,$I144),TODAY(),"D")))))</f>
        <v/>
      </c>
      <c r="H144" s="46" t="n"/>
      <c r="I144" s="46" t="n"/>
      <c r="J144" s="45" t="n"/>
      <c r="K144" s="45" t="n"/>
      <c r="L144" s="45" t="n"/>
      <c r="M144" s="48" t="n"/>
      <c r="N144" s="45" t="n"/>
      <c r="O144" s="45" t="n"/>
      <c r="P144" s="45" t="n"/>
      <c r="Q144" s="45" t="n"/>
      <c r="R144" s="45" t="n"/>
      <c r="S144" s="45" t="n"/>
      <c r="T144" s="44">
        <f>IF(OR($B144="",$F144="",$D144="Rejected",$D144="Ghosted",$D144="Archived"),"",COUNTIFS($F$8:$F$407,"&lt;"&amp;$F144,$B$8:$B$407,"&lt;&gt;",$D$8:$D$407,"&lt;&gt;Rejected",$D$8:$D$407,"&lt;&gt;Ghosted",$D$8:$D$407,"&lt;&gt;Archived")+COUNTIFS($F$8:$F144,$F144,$B$8:$B144,"&lt;&gt;",$D$8:$D144,"&lt;&gt;Rejected",$D$8:$D144,"&lt;&gt;Ghosted",$D$8:$D144,"&lt;&gt;Archived")-1)</f>
        <v/>
      </c>
    </row>
    <row r="145" ht="19" customHeight="1">
      <c r="A145" s="44">
        <f>IF($B145="","",ROW()-7)</f>
        <v/>
      </c>
      <c r="B145" s="45" t="n"/>
      <c r="C145" s="45" t="n"/>
      <c r="D145" s="45" t="n"/>
      <c r="E145" s="45" t="n"/>
      <c r="F145" s="46" t="n"/>
      <c r="G145" s="47">
        <f>IF($B145="","",IF(OR($D145="Rejected",$D145="Ghosted",$D145="Archived",$D145="Offer"),"",IF(MAX($H145,$I145)=0,"",IF(MAX($H145,$I145)&gt;=TODAY(),0,DATEDIF(MAX($H145,$I145),TODAY(),"D")))))</f>
        <v/>
      </c>
      <c r="H145" s="46" t="n"/>
      <c r="I145" s="46" t="n"/>
      <c r="J145" s="45" t="n"/>
      <c r="K145" s="45" t="n"/>
      <c r="L145" s="45" t="n"/>
      <c r="M145" s="48" t="n"/>
      <c r="N145" s="45" t="n"/>
      <c r="O145" s="45" t="n"/>
      <c r="P145" s="45" t="n"/>
      <c r="Q145" s="45" t="n"/>
      <c r="R145" s="45" t="n"/>
      <c r="S145" s="45" t="n"/>
      <c r="T145" s="44">
        <f>IF(OR($B145="",$F145="",$D145="Rejected",$D145="Ghosted",$D145="Archived"),"",COUNTIFS($F$8:$F$407,"&lt;"&amp;$F145,$B$8:$B$407,"&lt;&gt;",$D$8:$D$407,"&lt;&gt;Rejected",$D$8:$D$407,"&lt;&gt;Ghosted",$D$8:$D$407,"&lt;&gt;Archived")+COUNTIFS($F$8:$F145,$F145,$B$8:$B145,"&lt;&gt;",$D$8:$D145,"&lt;&gt;Rejected",$D$8:$D145,"&lt;&gt;Ghosted",$D$8:$D145,"&lt;&gt;Archived")-1)</f>
        <v/>
      </c>
    </row>
    <row r="146" ht="19" customHeight="1">
      <c r="A146" s="44">
        <f>IF($B146="","",ROW()-7)</f>
        <v/>
      </c>
      <c r="B146" s="45" t="n"/>
      <c r="C146" s="45" t="n"/>
      <c r="D146" s="45" t="n"/>
      <c r="E146" s="45" t="n"/>
      <c r="F146" s="46" t="n"/>
      <c r="G146" s="47">
        <f>IF($B146="","",IF(OR($D146="Rejected",$D146="Ghosted",$D146="Archived",$D146="Offer"),"",IF(MAX($H146,$I146)=0,"",IF(MAX($H146,$I146)&gt;=TODAY(),0,DATEDIF(MAX($H146,$I146),TODAY(),"D")))))</f>
        <v/>
      </c>
      <c r="H146" s="46" t="n"/>
      <c r="I146" s="46" t="n"/>
      <c r="J146" s="45" t="n"/>
      <c r="K146" s="45" t="n"/>
      <c r="L146" s="45" t="n"/>
      <c r="M146" s="48" t="n"/>
      <c r="N146" s="45" t="n"/>
      <c r="O146" s="45" t="n"/>
      <c r="P146" s="45" t="n"/>
      <c r="Q146" s="45" t="n"/>
      <c r="R146" s="45" t="n"/>
      <c r="S146" s="45" t="n"/>
      <c r="T146" s="44">
        <f>IF(OR($B146="",$F146="",$D146="Rejected",$D146="Ghosted",$D146="Archived"),"",COUNTIFS($F$8:$F$407,"&lt;"&amp;$F146,$B$8:$B$407,"&lt;&gt;",$D$8:$D$407,"&lt;&gt;Rejected",$D$8:$D$407,"&lt;&gt;Ghosted",$D$8:$D$407,"&lt;&gt;Archived")+COUNTIFS($F$8:$F146,$F146,$B$8:$B146,"&lt;&gt;",$D$8:$D146,"&lt;&gt;Rejected",$D$8:$D146,"&lt;&gt;Ghosted",$D$8:$D146,"&lt;&gt;Archived")-1)</f>
        <v/>
      </c>
    </row>
    <row r="147" ht="19" customHeight="1">
      <c r="A147" s="44">
        <f>IF($B147="","",ROW()-7)</f>
        <v/>
      </c>
      <c r="B147" s="45" t="n"/>
      <c r="C147" s="45" t="n"/>
      <c r="D147" s="45" t="n"/>
      <c r="E147" s="45" t="n"/>
      <c r="F147" s="46" t="n"/>
      <c r="G147" s="47">
        <f>IF($B147="","",IF(OR($D147="Rejected",$D147="Ghosted",$D147="Archived",$D147="Offer"),"",IF(MAX($H147,$I147)=0,"",IF(MAX($H147,$I147)&gt;=TODAY(),0,DATEDIF(MAX($H147,$I147),TODAY(),"D")))))</f>
        <v/>
      </c>
      <c r="H147" s="46" t="n"/>
      <c r="I147" s="46" t="n"/>
      <c r="J147" s="45" t="n"/>
      <c r="K147" s="45" t="n"/>
      <c r="L147" s="45" t="n"/>
      <c r="M147" s="48" t="n"/>
      <c r="N147" s="45" t="n"/>
      <c r="O147" s="45" t="n"/>
      <c r="P147" s="45" t="n"/>
      <c r="Q147" s="45" t="n"/>
      <c r="R147" s="45" t="n"/>
      <c r="S147" s="45" t="n"/>
      <c r="T147" s="44">
        <f>IF(OR($B147="",$F147="",$D147="Rejected",$D147="Ghosted",$D147="Archived"),"",COUNTIFS($F$8:$F$407,"&lt;"&amp;$F147,$B$8:$B$407,"&lt;&gt;",$D$8:$D$407,"&lt;&gt;Rejected",$D$8:$D$407,"&lt;&gt;Ghosted",$D$8:$D$407,"&lt;&gt;Archived")+COUNTIFS($F$8:$F147,$F147,$B$8:$B147,"&lt;&gt;",$D$8:$D147,"&lt;&gt;Rejected",$D$8:$D147,"&lt;&gt;Ghosted",$D$8:$D147,"&lt;&gt;Archived")-1)</f>
        <v/>
      </c>
    </row>
    <row r="148" ht="19" customHeight="1">
      <c r="A148" s="44">
        <f>IF($B148="","",ROW()-7)</f>
        <v/>
      </c>
      <c r="B148" s="45" t="n"/>
      <c r="C148" s="45" t="n"/>
      <c r="D148" s="45" t="n"/>
      <c r="E148" s="45" t="n"/>
      <c r="F148" s="46" t="n"/>
      <c r="G148" s="47">
        <f>IF($B148="","",IF(OR($D148="Rejected",$D148="Ghosted",$D148="Archived",$D148="Offer"),"",IF(MAX($H148,$I148)=0,"",IF(MAX($H148,$I148)&gt;=TODAY(),0,DATEDIF(MAX($H148,$I148),TODAY(),"D")))))</f>
        <v/>
      </c>
      <c r="H148" s="46" t="n"/>
      <c r="I148" s="46" t="n"/>
      <c r="J148" s="45" t="n"/>
      <c r="K148" s="45" t="n"/>
      <c r="L148" s="45" t="n"/>
      <c r="M148" s="48" t="n"/>
      <c r="N148" s="45" t="n"/>
      <c r="O148" s="45" t="n"/>
      <c r="P148" s="45" t="n"/>
      <c r="Q148" s="45" t="n"/>
      <c r="R148" s="45" t="n"/>
      <c r="S148" s="45" t="n"/>
      <c r="T148" s="44">
        <f>IF(OR($B148="",$F148="",$D148="Rejected",$D148="Ghosted",$D148="Archived"),"",COUNTIFS($F$8:$F$407,"&lt;"&amp;$F148,$B$8:$B$407,"&lt;&gt;",$D$8:$D$407,"&lt;&gt;Rejected",$D$8:$D$407,"&lt;&gt;Ghosted",$D$8:$D$407,"&lt;&gt;Archived")+COUNTIFS($F$8:$F148,$F148,$B$8:$B148,"&lt;&gt;",$D$8:$D148,"&lt;&gt;Rejected",$D$8:$D148,"&lt;&gt;Ghosted",$D$8:$D148,"&lt;&gt;Archived")-1)</f>
        <v/>
      </c>
    </row>
    <row r="149" ht="19" customHeight="1">
      <c r="A149" s="44">
        <f>IF($B149="","",ROW()-7)</f>
        <v/>
      </c>
      <c r="B149" s="45" t="n"/>
      <c r="C149" s="45" t="n"/>
      <c r="D149" s="45" t="n"/>
      <c r="E149" s="45" t="n"/>
      <c r="F149" s="46" t="n"/>
      <c r="G149" s="47">
        <f>IF($B149="","",IF(OR($D149="Rejected",$D149="Ghosted",$D149="Archived",$D149="Offer"),"",IF(MAX($H149,$I149)=0,"",IF(MAX($H149,$I149)&gt;=TODAY(),0,DATEDIF(MAX($H149,$I149),TODAY(),"D")))))</f>
        <v/>
      </c>
      <c r="H149" s="46" t="n"/>
      <c r="I149" s="46" t="n"/>
      <c r="J149" s="45" t="n"/>
      <c r="K149" s="45" t="n"/>
      <c r="L149" s="45" t="n"/>
      <c r="M149" s="48" t="n"/>
      <c r="N149" s="45" t="n"/>
      <c r="O149" s="45" t="n"/>
      <c r="P149" s="45" t="n"/>
      <c r="Q149" s="45" t="n"/>
      <c r="R149" s="45" t="n"/>
      <c r="S149" s="45" t="n"/>
      <c r="T149" s="44">
        <f>IF(OR($B149="",$F149="",$D149="Rejected",$D149="Ghosted",$D149="Archived"),"",COUNTIFS($F$8:$F$407,"&lt;"&amp;$F149,$B$8:$B$407,"&lt;&gt;",$D$8:$D$407,"&lt;&gt;Rejected",$D$8:$D$407,"&lt;&gt;Ghosted",$D$8:$D$407,"&lt;&gt;Archived")+COUNTIFS($F$8:$F149,$F149,$B$8:$B149,"&lt;&gt;",$D$8:$D149,"&lt;&gt;Rejected",$D$8:$D149,"&lt;&gt;Ghosted",$D$8:$D149,"&lt;&gt;Archived")-1)</f>
        <v/>
      </c>
    </row>
    <row r="150" ht="19" customHeight="1">
      <c r="A150" s="44">
        <f>IF($B150="","",ROW()-7)</f>
        <v/>
      </c>
      <c r="B150" s="45" t="n"/>
      <c r="C150" s="45" t="n"/>
      <c r="D150" s="45" t="n"/>
      <c r="E150" s="45" t="n"/>
      <c r="F150" s="46" t="n"/>
      <c r="G150" s="47">
        <f>IF($B150="","",IF(OR($D150="Rejected",$D150="Ghosted",$D150="Archived",$D150="Offer"),"",IF(MAX($H150,$I150)=0,"",IF(MAX($H150,$I150)&gt;=TODAY(),0,DATEDIF(MAX($H150,$I150),TODAY(),"D")))))</f>
        <v/>
      </c>
      <c r="H150" s="46" t="n"/>
      <c r="I150" s="46" t="n"/>
      <c r="J150" s="45" t="n"/>
      <c r="K150" s="45" t="n"/>
      <c r="L150" s="45" t="n"/>
      <c r="M150" s="48" t="n"/>
      <c r="N150" s="45" t="n"/>
      <c r="O150" s="45" t="n"/>
      <c r="P150" s="45" t="n"/>
      <c r="Q150" s="45" t="n"/>
      <c r="R150" s="45" t="n"/>
      <c r="S150" s="45" t="n"/>
      <c r="T150" s="44">
        <f>IF(OR($B150="",$F150="",$D150="Rejected",$D150="Ghosted",$D150="Archived"),"",COUNTIFS($F$8:$F$407,"&lt;"&amp;$F150,$B$8:$B$407,"&lt;&gt;",$D$8:$D$407,"&lt;&gt;Rejected",$D$8:$D$407,"&lt;&gt;Ghosted",$D$8:$D$407,"&lt;&gt;Archived")+COUNTIFS($F$8:$F150,$F150,$B$8:$B150,"&lt;&gt;",$D$8:$D150,"&lt;&gt;Rejected",$D$8:$D150,"&lt;&gt;Ghosted",$D$8:$D150,"&lt;&gt;Archived")-1)</f>
        <v/>
      </c>
    </row>
    <row r="151" ht="19" customHeight="1">
      <c r="A151" s="44">
        <f>IF($B151="","",ROW()-7)</f>
        <v/>
      </c>
      <c r="B151" s="45" t="n"/>
      <c r="C151" s="45" t="n"/>
      <c r="D151" s="45" t="n"/>
      <c r="E151" s="45" t="n"/>
      <c r="F151" s="46" t="n"/>
      <c r="G151" s="47">
        <f>IF($B151="","",IF(OR($D151="Rejected",$D151="Ghosted",$D151="Archived",$D151="Offer"),"",IF(MAX($H151,$I151)=0,"",IF(MAX($H151,$I151)&gt;=TODAY(),0,DATEDIF(MAX($H151,$I151),TODAY(),"D")))))</f>
        <v/>
      </c>
      <c r="H151" s="46" t="n"/>
      <c r="I151" s="46" t="n"/>
      <c r="J151" s="45" t="n"/>
      <c r="K151" s="45" t="n"/>
      <c r="L151" s="45" t="n"/>
      <c r="M151" s="48" t="n"/>
      <c r="N151" s="45" t="n"/>
      <c r="O151" s="45" t="n"/>
      <c r="P151" s="45" t="n"/>
      <c r="Q151" s="45" t="n"/>
      <c r="R151" s="45" t="n"/>
      <c r="S151" s="45" t="n"/>
      <c r="T151" s="44">
        <f>IF(OR($B151="",$F151="",$D151="Rejected",$D151="Ghosted",$D151="Archived"),"",COUNTIFS($F$8:$F$407,"&lt;"&amp;$F151,$B$8:$B$407,"&lt;&gt;",$D$8:$D$407,"&lt;&gt;Rejected",$D$8:$D$407,"&lt;&gt;Ghosted",$D$8:$D$407,"&lt;&gt;Archived")+COUNTIFS($F$8:$F151,$F151,$B$8:$B151,"&lt;&gt;",$D$8:$D151,"&lt;&gt;Rejected",$D$8:$D151,"&lt;&gt;Ghosted",$D$8:$D151,"&lt;&gt;Archived")-1)</f>
        <v/>
      </c>
    </row>
    <row r="152" ht="19" customHeight="1">
      <c r="A152" s="44">
        <f>IF($B152="","",ROW()-7)</f>
        <v/>
      </c>
      <c r="B152" s="45" t="n"/>
      <c r="C152" s="45" t="n"/>
      <c r="D152" s="45" t="n"/>
      <c r="E152" s="45" t="n"/>
      <c r="F152" s="46" t="n"/>
      <c r="G152" s="47">
        <f>IF($B152="","",IF(OR($D152="Rejected",$D152="Ghosted",$D152="Archived",$D152="Offer"),"",IF(MAX($H152,$I152)=0,"",IF(MAX($H152,$I152)&gt;=TODAY(),0,DATEDIF(MAX($H152,$I152),TODAY(),"D")))))</f>
        <v/>
      </c>
      <c r="H152" s="46" t="n"/>
      <c r="I152" s="46" t="n"/>
      <c r="J152" s="45" t="n"/>
      <c r="K152" s="45" t="n"/>
      <c r="L152" s="45" t="n"/>
      <c r="M152" s="48" t="n"/>
      <c r="N152" s="45" t="n"/>
      <c r="O152" s="45" t="n"/>
      <c r="P152" s="45" t="n"/>
      <c r="Q152" s="45" t="n"/>
      <c r="R152" s="45" t="n"/>
      <c r="S152" s="45" t="n"/>
      <c r="T152" s="44">
        <f>IF(OR($B152="",$F152="",$D152="Rejected",$D152="Ghosted",$D152="Archived"),"",COUNTIFS($F$8:$F$407,"&lt;"&amp;$F152,$B$8:$B$407,"&lt;&gt;",$D$8:$D$407,"&lt;&gt;Rejected",$D$8:$D$407,"&lt;&gt;Ghosted",$D$8:$D$407,"&lt;&gt;Archived")+COUNTIFS($F$8:$F152,$F152,$B$8:$B152,"&lt;&gt;",$D$8:$D152,"&lt;&gt;Rejected",$D$8:$D152,"&lt;&gt;Ghosted",$D$8:$D152,"&lt;&gt;Archived")-1)</f>
        <v/>
      </c>
    </row>
    <row r="153" ht="19" customHeight="1">
      <c r="A153" s="44">
        <f>IF($B153="","",ROW()-7)</f>
        <v/>
      </c>
      <c r="B153" s="45" t="n"/>
      <c r="C153" s="45" t="n"/>
      <c r="D153" s="45" t="n"/>
      <c r="E153" s="45" t="n"/>
      <c r="F153" s="46" t="n"/>
      <c r="G153" s="47">
        <f>IF($B153="","",IF(OR($D153="Rejected",$D153="Ghosted",$D153="Archived",$D153="Offer"),"",IF(MAX($H153,$I153)=0,"",IF(MAX($H153,$I153)&gt;=TODAY(),0,DATEDIF(MAX($H153,$I153),TODAY(),"D")))))</f>
        <v/>
      </c>
      <c r="H153" s="46" t="n"/>
      <c r="I153" s="46" t="n"/>
      <c r="J153" s="45" t="n"/>
      <c r="K153" s="45" t="n"/>
      <c r="L153" s="45" t="n"/>
      <c r="M153" s="48" t="n"/>
      <c r="N153" s="45" t="n"/>
      <c r="O153" s="45" t="n"/>
      <c r="P153" s="45" t="n"/>
      <c r="Q153" s="45" t="n"/>
      <c r="R153" s="45" t="n"/>
      <c r="S153" s="45" t="n"/>
      <c r="T153" s="44">
        <f>IF(OR($B153="",$F153="",$D153="Rejected",$D153="Ghosted",$D153="Archived"),"",COUNTIFS($F$8:$F$407,"&lt;"&amp;$F153,$B$8:$B$407,"&lt;&gt;",$D$8:$D$407,"&lt;&gt;Rejected",$D$8:$D$407,"&lt;&gt;Ghosted",$D$8:$D$407,"&lt;&gt;Archived")+COUNTIFS($F$8:$F153,$F153,$B$8:$B153,"&lt;&gt;",$D$8:$D153,"&lt;&gt;Rejected",$D$8:$D153,"&lt;&gt;Ghosted",$D$8:$D153,"&lt;&gt;Archived")-1)</f>
        <v/>
      </c>
    </row>
    <row r="154" ht="19" customHeight="1">
      <c r="A154" s="44">
        <f>IF($B154="","",ROW()-7)</f>
        <v/>
      </c>
      <c r="B154" s="45" t="n"/>
      <c r="C154" s="45" t="n"/>
      <c r="D154" s="45" t="n"/>
      <c r="E154" s="45" t="n"/>
      <c r="F154" s="46" t="n"/>
      <c r="G154" s="47">
        <f>IF($B154="","",IF(OR($D154="Rejected",$D154="Ghosted",$D154="Archived",$D154="Offer"),"",IF(MAX($H154,$I154)=0,"",IF(MAX($H154,$I154)&gt;=TODAY(),0,DATEDIF(MAX($H154,$I154),TODAY(),"D")))))</f>
        <v/>
      </c>
      <c r="H154" s="46" t="n"/>
      <c r="I154" s="46" t="n"/>
      <c r="J154" s="45" t="n"/>
      <c r="K154" s="45" t="n"/>
      <c r="L154" s="45" t="n"/>
      <c r="M154" s="48" t="n"/>
      <c r="N154" s="45" t="n"/>
      <c r="O154" s="45" t="n"/>
      <c r="P154" s="45" t="n"/>
      <c r="Q154" s="45" t="n"/>
      <c r="R154" s="45" t="n"/>
      <c r="S154" s="45" t="n"/>
      <c r="T154" s="44">
        <f>IF(OR($B154="",$F154="",$D154="Rejected",$D154="Ghosted",$D154="Archived"),"",COUNTIFS($F$8:$F$407,"&lt;"&amp;$F154,$B$8:$B$407,"&lt;&gt;",$D$8:$D$407,"&lt;&gt;Rejected",$D$8:$D$407,"&lt;&gt;Ghosted",$D$8:$D$407,"&lt;&gt;Archived")+COUNTIFS($F$8:$F154,$F154,$B$8:$B154,"&lt;&gt;",$D$8:$D154,"&lt;&gt;Rejected",$D$8:$D154,"&lt;&gt;Ghosted",$D$8:$D154,"&lt;&gt;Archived")-1)</f>
        <v/>
      </c>
    </row>
    <row r="155" ht="19" customHeight="1">
      <c r="A155" s="44">
        <f>IF($B155="","",ROW()-7)</f>
        <v/>
      </c>
      <c r="B155" s="45" t="n"/>
      <c r="C155" s="45" t="n"/>
      <c r="D155" s="45" t="n"/>
      <c r="E155" s="45" t="n"/>
      <c r="F155" s="46" t="n"/>
      <c r="G155" s="47">
        <f>IF($B155="","",IF(OR($D155="Rejected",$D155="Ghosted",$D155="Archived",$D155="Offer"),"",IF(MAX($H155,$I155)=0,"",IF(MAX($H155,$I155)&gt;=TODAY(),0,DATEDIF(MAX($H155,$I155),TODAY(),"D")))))</f>
        <v/>
      </c>
      <c r="H155" s="46" t="n"/>
      <c r="I155" s="46" t="n"/>
      <c r="J155" s="45" t="n"/>
      <c r="K155" s="45" t="n"/>
      <c r="L155" s="45" t="n"/>
      <c r="M155" s="48" t="n"/>
      <c r="N155" s="45" t="n"/>
      <c r="O155" s="45" t="n"/>
      <c r="P155" s="45" t="n"/>
      <c r="Q155" s="45" t="n"/>
      <c r="R155" s="45" t="n"/>
      <c r="S155" s="45" t="n"/>
      <c r="T155" s="44">
        <f>IF(OR($B155="",$F155="",$D155="Rejected",$D155="Ghosted",$D155="Archived"),"",COUNTIFS($F$8:$F$407,"&lt;"&amp;$F155,$B$8:$B$407,"&lt;&gt;",$D$8:$D$407,"&lt;&gt;Rejected",$D$8:$D$407,"&lt;&gt;Ghosted",$D$8:$D$407,"&lt;&gt;Archived")+COUNTIFS($F$8:$F155,$F155,$B$8:$B155,"&lt;&gt;",$D$8:$D155,"&lt;&gt;Rejected",$D$8:$D155,"&lt;&gt;Ghosted",$D$8:$D155,"&lt;&gt;Archived")-1)</f>
        <v/>
      </c>
    </row>
    <row r="156" ht="19" customHeight="1">
      <c r="A156" s="44">
        <f>IF($B156="","",ROW()-7)</f>
        <v/>
      </c>
      <c r="B156" s="45" t="n"/>
      <c r="C156" s="45" t="n"/>
      <c r="D156" s="45" t="n"/>
      <c r="E156" s="45" t="n"/>
      <c r="F156" s="46" t="n"/>
      <c r="G156" s="47">
        <f>IF($B156="","",IF(OR($D156="Rejected",$D156="Ghosted",$D156="Archived",$D156="Offer"),"",IF(MAX($H156,$I156)=0,"",IF(MAX($H156,$I156)&gt;=TODAY(),0,DATEDIF(MAX($H156,$I156),TODAY(),"D")))))</f>
        <v/>
      </c>
      <c r="H156" s="46" t="n"/>
      <c r="I156" s="46" t="n"/>
      <c r="J156" s="45" t="n"/>
      <c r="K156" s="45" t="n"/>
      <c r="L156" s="45" t="n"/>
      <c r="M156" s="48" t="n"/>
      <c r="N156" s="45" t="n"/>
      <c r="O156" s="45" t="n"/>
      <c r="P156" s="45" t="n"/>
      <c r="Q156" s="45" t="n"/>
      <c r="R156" s="45" t="n"/>
      <c r="S156" s="45" t="n"/>
      <c r="T156" s="44">
        <f>IF(OR($B156="",$F156="",$D156="Rejected",$D156="Ghosted",$D156="Archived"),"",COUNTIFS($F$8:$F$407,"&lt;"&amp;$F156,$B$8:$B$407,"&lt;&gt;",$D$8:$D$407,"&lt;&gt;Rejected",$D$8:$D$407,"&lt;&gt;Ghosted",$D$8:$D$407,"&lt;&gt;Archived")+COUNTIFS($F$8:$F156,$F156,$B$8:$B156,"&lt;&gt;",$D$8:$D156,"&lt;&gt;Rejected",$D$8:$D156,"&lt;&gt;Ghosted",$D$8:$D156,"&lt;&gt;Archived")-1)</f>
        <v/>
      </c>
    </row>
    <row r="157" ht="19" customHeight="1">
      <c r="A157" s="44">
        <f>IF($B157="","",ROW()-7)</f>
        <v/>
      </c>
      <c r="B157" s="45" t="n"/>
      <c r="C157" s="45" t="n"/>
      <c r="D157" s="45" t="n"/>
      <c r="E157" s="45" t="n"/>
      <c r="F157" s="46" t="n"/>
      <c r="G157" s="47">
        <f>IF($B157="","",IF(OR($D157="Rejected",$D157="Ghosted",$D157="Archived",$D157="Offer"),"",IF(MAX($H157,$I157)=0,"",IF(MAX($H157,$I157)&gt;=TODAY(),0,DATEDIF(MAX($H157,$I157),TODAY(),"D")))))</f>
        <v/>
      </c>
      <c r="H157" s="46" t="n"/>
      <c r="I157" s="46" t="n"/>
      <c r="J157" s="45" t="n"/>
      <c r="K157" s="45" t="n"/>
      <c r="L157" s="45" t="n"/>
      <c r="M157" s="48" t="n"/>
      <c r="N157" s="45" t="n"/>
      <c r="O157" s="45" t="n"/>
      <c r="P157" s="45" t="n"/>
      <c r="Q157" s="45" t="n"/>
      <c r="R157" s="45" t="n"/>
      <c r="S157" s="45" t="n"/>
      <c r="T157" s="44">
        <f>IF(OR($B157="",$F157="",$D157="Rejected",$D157="Ghosted",$D157="Archived"),"",COUNTIFS($F$8:$F$407,"&lt;"&amp;$F157,$B$8:$B$407,"&lt;&gt;",$D$8:$D$407,"&lt;&gt;Rejected",$D$8:$D$407,"&lt;&gt;Ghosted",$D$8:$D$407,"&lt;&gt;Archived")+COUNTIFS($F$8:$F157,$F157,$B$8:$B157,"&lt;&gt;",$D$8:$D157,"&lt;&gt;Rejected",$D$8:$D157,"&lt;&gt;Ghosted",$D$8:$D157,"&lt;&gt;Archived")-1)</f>
        <v/>
      </c>
    </row>
    <row r="158" ht="19" customHeight="1">
      <c r="A158" s="44">
        <f>IF($B158="","",ROW()-7)</f>
        <v/>
      </c>
      <c r="B158" s="45" t="n"/>
      <c r="C158" s="45" t="n"/>
      <c r="D158" s="45" t="n"/>
      <c r="E158" s="45" t="n"/>
      <c r="F158" s="46" t="n"/>
      <c r="G158" s="47">
        <f>IF($B158="","",IF(OR($D158="Rejected",$D158="Ghosted",$D158="Archived",$D158="Offer"),"",IF(MAX($H158,$I158)=0,"",IF(MAX($H158,$I158)&gt;=TODAY(),0,DATEDIF(MAX($H158,$I158),TODAY(),"D")))))</f>
        <v/>
      </c>
      <c r="H158" s="46" t="n"/>
      <c r="I158" s="46" t="n"/>
      <c r="J158" s="45" t="n"/>
      <c r="K158" s="45" t="n"/>
      <c r="L158" s="45" t="n"/>
      <c r="M158" s="48" t="n"/>
      <c r="N158" s="45" t="n"/>
      <c r="O158" s="45" t="n"/>
      <c r="P158" s="45" t="n"/>
      <c r="Q158" s="45" t="n"/>
      <c r="R158" s="45" t="n"/>
      <c r="S158" s="45" t="n"/>
      <c r="T158" s="44">
        <f>IF(OR($B158="",$F158="",$D158="Rejected",$D158="Ghosted",$D158="Archived"),"",COUNTIFS($F$8:$F$407,"&lt;"&amp;$F158,$B$8:$B$407,"&lt;&gt;",$D$8:$D$407,"&lt;&gt;Rejected",$D$8:$D$407,"&lt;&gt;Ghosted",$D$8:$D$407,"&lt;&gt;Archived")+COUNTIFS($F$8:$F158,$F158,$B$8:$B158,"&lt;&gt;",$D$8:$D158,"&lt;&gt;Rejected",$D$8:$D158,"&lt;&gt;Ghosted",$D$8:$D158,"&lt;&gt;Archived")-1)</f>
        <v/>
      </c>
    </row>
    <row r="159" ht="19" customHeight="1">
      <c r="A159" s="44">
        <f>IF($B159="","",ROW()-7)</f>
        <v/>
      </c>
      <c r="B159" s="45" t="n"/>
      <c r="C159" s="45" t="n"/>
      <c r="D159" s="45" t="n"/>
      <c r="E159" s="45" t="n"/>
      <c r="F159" s="46" t="n"/>
      <c r="G159" s="47">
        <f>IF($B159="","",IF(OR($D159="Rejected",$D159="Ghosted",$D159="Archived",$D159="Offer"),"",IF(MAX($H159,$I159)=0,"",IF(MAX($H159,$I159)&gt;=TODAY(),0,DATEDIF(MAX($H159,$I159),TODAY(),"D")))))</f>
        <v/>
      </c>
      <c r="H159" s="46" t="n"/>
      <c r="I159" s="46" t="n"/>
      <c r="J159" s="45" t="n"/>
      <c r="K159" s="45" t="n"/>
      <c r="L159" s="45" t="n"/>
      <c r="M159" s="48" t="n"/>
      <c r="N159" s="45" t="n"/>
      <c r="O159" s="45" t="n"/>
      <c r="P159" s="45" t="n"/>
      <c r="Q159" s="45" t="n"/>
      <c r="R159" s="45" t="n"/>
      <c r="S159" s="45" t="n"/>
      <c r="T159" s="44">
        <f>IF(OR($B159="",$F159="",$D159="Rejected",$D159="Ghosted",$D159="Archived"),"",COUNTIFS($F$8:$F$407,"&lt;"&amp;$F159,$B$8:$B$407,"&lt;&gt;",$D$8:$D$407,"&lt;&gt;Rejected",$D$8:$D$407,"&lt;&gt;Ghosted",$D$8:$D$407,"&lt;&gt;Archived")+COUNTIFS($F$8:$F159,$F159,$B$8:$B159,"&lt;&gt;",$D$8:$D159,"&lt;&gt;Rejected",$D$8:$D159,"&lt;&gt;Ghosted",$D$8:$D159,"&lt;&gt;Archived")-1)</f>
        <v/>
      </c>
    </row>
    <row r="160" ht="19" customHeight="1">
      <c r="A160" s="44">
        <f>IF($B160="","",ROW()-7)</f>
        <v/>
      </c>
      <c r="B160" s="45" t="n"/>
      <c r="C160" s="45" t="n"/>
      <c r="D160" s="45" t="n"/>
      <c r="E160" s="45" t="n"/>
      <c r="F160" s="46" t="n"/>
      <c r="G160" s="47">
        <f>IF($B160="","",IF(OR($D160="Rejected",$D160="Ghosted",$D160="Archived",$D160="Offer"),"",IF(MAX($H160,$I160)=0,"",IF(MAX($H160,$I160)&gt;=TODAY(),0,DATEDIF(MAX($H160,$I160),TODAY(),"D")))))</f>
        <v/>
      </c>
      <c r="H160" s="46" t="n"/>
      <c r="I160" s="46" t="n"/>
      <c r="J160" s="45" t="n"/>
      <c r="K160" s="45" t="n"/>
      <c r="L160" s="45" t="n"/>
      <c r="M160" s="48" t="n"/>
      <c r="N160" s="45" t="n"/>
      <c r="O160" s="45" t="n"/>
      <c r="P160" s="45" t="n"/>
      <c r="Q160" s="45" t="n"/>
      <c r="R160" s="45" t="n"/>
      <c r="S160" s="45" t="n"/>
      <c r="T160" s="44">
        <f>IF(OR($B160="",$F160="",$D160="Rejected",$D160="Ghosted",$D160="Archived"),"",COUNTIFS($F$8:$F$407,"&lt;"&amp;$F160,$B$8:$B$407,"&lt;&gt;",$D$8:$D$407,"&lt;&gt;Rejected",$D$8:$D$407,"&lt;&gt;Ghosted",$D$8:$D$407,"&lt;&gt;Archived")+COUNTIFS($F$8:$F160,$F160,$B$8:$B160,"&lt;&gt;",$D$8:$D160,"&lt;&gt;Rejected",$D$8:$D160,"&lt;&gt;Ghosted",$D$8:$D160,"&lt;&gt;Archived")-1)</f>
        <v/>
      </c>
    </row>
    <row r="161" ht="19" customHeight="1">
      <c r="A161" s="44">
        <f>IF($B161="","",ROW()-7)</f>
        <v/>
      </c>
      <c r="B161" s="45" t="n"/>
      <c r="C161" s="45" t="n"/>
      <c r="D161" s="45" t="n"/>
      <c r="E161" s="45" t="n"/>
      <c r="F161" s="46" t="n"/>
      <c r="G161" s="47">
        <f>IF($B161="","",IF(OR($D161="Rejected",$D161="Ghosted",$D161="Archived",$D161="Offer"),"",IF(MAX($H161,$I161)=0,"",IF(MAX($H161,$I161)&gt;=TODAY(),0,DATEDIF(MAX($H161,$I161),TODAY(),"D")))))</f>
        <v/>
      </c>
      <c r="H161" s="46" t="n"/>
      <c r="I161" s="46" t="n"/>
      <c r="J161" s="45" t="n"/>
      <c r="K161" s="45" t="n"/>
      <c r="L161" s="45" t="n"/>
      <c r="M161" s="48" t="n"/>
      <c r="N161" s="45" t="n"/>
      <c r="O161" s="45" t="n"/>
      <c r="P161" s="45" t="n"/>
      <c r="Q161" s="45" t="n"/>
      <c r="R161" s="45" t="n"/>
      <c r="S161" s="45" t="n"/>
      <c r="T161" s="44">
        <f>IF(OR($B161="",$F161="",$D161="Rejected",$D161="Ghosted",$D161="Archived"),"",COUNTIFS($F$8:$F$407,"&lt;"&amp;$F161,$B$8:$B$407,"&lt;&gt;",$D$8:$D$407,"&lt;&gt;Rejected",$D$8:$D$407,"&lt;&gt;Ghosted",$D$8:$D$407,"&lt;&gt;Archived")+COUNTIFS($F$8:$F161,$F161,$B$8:$B161,"&lt;&gt;",$D$8:$D161,"&lt;&gt;Rejected",$D$8:$D161,"&lt;&gt;Ghosted",$D$8:$D161,"&lt;&gt;Archived")-1)</f>
        <v/>
      </c>
    </row>
    <row r="162" ht="19" customHeight="1">
      <c r="A162" s="44">
        <f>IF($B162="","",ROW()-7)</f>
        <v/>
      </c>
      <c r="B162" s="45" t="n"/>
      <c r="C162" s="45" t="n"/>
      <c r="D162" s="45" t="n"/>
      <c r="E162" s="45" t="n"/>
      <c r="F162" s="46" t="n"/>
      <c r="G162" s="47">
        <f>IF($B162="","",IF(OR($D162="Rejected",$D162="Ghosted",$D162="Archived",$D162="Offer"),"",IF(MAX($H162,$I162)=0,"",IF(MAX($H162,$I162)&gt;=TODAY(),0,DATEDIF(MAX($H162,$I162),TODAY(),"D")))))</f>
        <v/>
      </c>
      <c r="H162" s="46" t="n"/>
      <c r="I162" s="46" t="n"/>
      <c r="J162" s="45" t="n"/>
      <c r="K162" s="45" t="n"/>
      <c r="L162" s="45" t="n"/>
      <c r="M162" s="48" t="n"/>
      <c r="N162" s="45" t="n"/>
      <c r="O162" s="45" t="n"/>
      <c r="P162" s="45" t="n"/>
      <c r="Q162" s="45" t="n"/>
      <c r="R162" s="45" t="n"/>
      <c r="S162" s="45" t="n"/>
      <c r="T162" s="44">
        <f>IF(OR($B162="",$F162="",$D162="Rejected",$D162="Ghosted",$D162="Archived"),"",COUNTIFS($F$8:$F$407,"&lt;"&amp;$F162,$B$8:$B$407,"&lt;&gt;",$D$8:$D$407,"&lt;&gt;Rejected",$D$8:$D$407,"&lt;&gt;Ghosted",$D$8:$D$407,"&lt;&gt;Archived")+COUNTIFS($F$8:$F162,$F162,$B$8:$B162,"&lt;&gt;",$D$8:$D162,"&lt;&gt;Rejected",$D$8:$D162,"&lt;&gt;Ghosted",$D$8:$D162,"&lt;&gt;Archived")-1)</f>
        <v/>
      </c>
    </row>
    <row r="163" ht="19" customHeight="1">
      <c r="A163" s="44">
        <f>IF($B163="","",ROW()-7)</f>
        <v/>
      </c>
      <c r="B163" s="45" t="n"/>
      <c r="C163" s="45" t="n"/>
      <c r="D163" s="45" t="n"/>
      <c r="E163" s="45" t="n"/>
      <c r="F163" s="46" t="n"/>
      <c r="G163" s="47">
        <f>IF($B163="","",IF(OR($D163="Rejected",$D163="Ghosted",$D163="Archived",$D163="Offer"),"",IF(MAX($H163,$I163)=0,"",IF(MAX($H163,$I163)&gt;=TODAY(),0,DATEDIF(MAX($H163,$I163),TODAY(),"D")))))</f>
        <v/>
      </c>
      <c r="H163" s="46" t="n"/>
      <c r="I163" s="46" t="n"/>
      <c r="J163" s="45" t="n"/>
      <c r="K163" s="45" t="n"/>
      <c r="L163" s="45" t="n"/>
      <c r="M163" s="48" t="n"/>
      <c r="N163" s="45" t="n"/>
      <c r="O163" s="45" t="n"/>
      <c r="P163" s="45" t="n"/>
      <c r="Q163" s="45" t="n"/>
      <c r="R163" s="45" t="n"/>
      <c r="S163" s="45" t="n"/>
      <c r="T163" s="44">
        <f>IF(OR($B163="",$F163="",$D163="Rejected",$D163="Ghosted",$D163="Archived"),"",COUNTIFS($F$8:$F$407,"&lt;"&amp;$F163,$B$8:$B$407,"&lt;&gt;",$D$8:$D$407,"&lt;&gt;Rejected",$D$8:$D$407,"&lt;&gt;Ghosted",$D$8:$D$407,"&lt;&gt;Archived")+COUNTIFS($F$8:$F163,$F163,$B$8:$B163,"&lt;&gt;",$D$8:$D163,"&lt;&gt;Rejected",$D$8:$D163,"&lt;&gt;Ghosted",$D$8:$D163,"&lt;&gt;Archived")-1)</f>
        <v/>
      </c>
    </row>
    <row r="164" ht="19" customHeight="1">
      <c r="A164" s="44">
        <f>IF($B164="","",ROW()-7)</f>
        <v/>
      </c>
      <c r="B164" s="45" t="n"/>
      <c r="C164" s="45" t="n"/>
      <c r="D164" s="45" t="n"/>
      <c r="E164" s="45" t="n"/>
      <c r="F164" s="46" t="n"/>
      <c r="G164" s="47">
        <f>IF($B164="","",IF(OR($D164="Rejected",$D164="Ghosted",$D164="Archived",$D164="Offer"),"",IF(MAX($H164,$I164)=0,"",IF(MAX($H164,$I164)&gt;=TODAY(),0,DATEDIF(MAX($H164,$I164),TODAY(),"D")))))</f>
        <v/>
      </c>
      <c r="H164" s="46" t="n"/>
      <c r="I164" s="46" t="n"/>
      <c r="J164" s="45" t="n"/>
      <c r="K164" s="45" t="n"/>
      <c r="L164" s="45" t="n"/>
      <c r="M164" s="48" t="n"/>
      <c r="N164" s="45" t="n"/>
      <c r="O164" s="45" t="n"/>
      <c r="P164" s="45" t="n"/>
      <c r="Q164" s="45" t="n"/>
      <c r="R164" s="45" t="n"/>
      <c r="S164" s="45" t="n"/>
      <c r="T164" s="44">
        <f>IF(OR($B164="",$F164="",$D164="Rejected",$D164="Ghosted",$D164="Archived"),"",COUNTIFS($F$8:$F$407,"&lt;"&amp;$F164,$B$8:$B$407,"&lt;&gt;",$D$8:$D$407,"&lt;&gt;Rejected",$D$8:$D$407,"&lt;&gt;Ghosted",$D$8:$D$407,"&lt;&gt;Archived")+COUNTIFS($F$8:$F164,$F164,$B$8:$B164,"&lt;&gt;",$D$8:$D164,"&lt;&gt;Rejected",$D$8:$D164,"&lt;&gt;Ghosted",$D$8:$D164,"&lt;&gt;Archived")-1)</f>
        <v/>
      </c>
    </row>
    <row r="165" ht="19" customHeight="1">
      <c r="A165" s="44">
        <f>IF($B165="","",ROW()-7)</f>
        <v/>
      </c>
      <c r="B165" s="45" t="n"/>
      <c r="C165" s="45" t="n"/>
      <c r="D165" s="45" t="n"/>
      <c r="E165" s="45" t="n"/>
      <c r="F165" s="46" t="n"/>
      <c r="G165" s="47">
        <f>IF($B165="","",IF(OR($D165="Rejected",$D165="Ghosted",$D165="Archived",$D165="Offer"),"",IF(MAX($H165,$I165)=0,"",IF(MAX($H165,$I165)&gt;=TODAY(),0,DATEDIF(MAX($H165,$I165),TODAY(),"D")))))</f>
        <v/>
      </c>
      <c r="H165" s="46" t="n"/>
      <c r="I165" s="46" t="n"/>
      <c r="J165" s="45" t="n"/>
      <c r="K165" s="45" t="n"/>
      <c r="L165" s="45" t="n"/>
      <c r="M165" s="48" t="n"/>
      <c r="N165" s="45" t="n"/>
      <c r="O165" s="45" t="n"/>
      <c r="P165" s="45" t="n"/>
      <c r="Q165" s="45" t="n"/>
      <c r="R165" s="45" t="n"/>
      <c r="S165" s="45" t="n"/>
      <c r="T165" s="44">
        <f>IF(OR($B165="",$F165="",$D165="Rejected",$D165="Ghosted",$D165="Archived"),"",COUNTIFS($F$8:$F$407,"&lt;"&amp;$F165,$B$8:$B$407,"&lt;&gt;",$D$8:$D$407,"&lt;&gt;Rejected",$D$8:$D$407,"&lt;&gt;Ghosted",$D$8:$D$407,"&lt;&gt;Archived")+COUNTIFS($F$8:$F165,$F165,$B$8:$B165,"&lt;&gt;",$D$8:$D165,"&lt;&gt;Rejected",$D$8:$D165,"&lt;&gt;Ghosted",$D$8:$D165,"&lt;&gt;Archived")-1)</f>
        <v/>
      </c>
    </row>
    <row r="166" ht="19" customHeight="1">
      <c r="A166" s="44">
        <f>IF($B166="","",ROW()-7)</f>
        <v/>
      </c>
      <c r="B166" s="45" t="n"/>
      <c r="C166" s="45" t="n"/>
      <c r="D166" s="45" t="n"/>
      <c r="E166" s="45" t="n"/>
      <c r="F166" s="46" t="n"/>
      <c r="G166" s="47">
        <f>IF($B166="","",IF(OR($D166="Rejected",$D166="Ghosted",$D166="Archived",$D166="Offer"),"",IF(MAX($H166,$I166)=0,"",IF(MAX($H166,$I166)&gt;=TODAY(),0,DATEDIF(MAX($H166,$I166),TODAY(),"D")))))</f>
        <v/>
      </c>
      <c r="H166" s="46" t="n"/>
      <c r="I166" s="46" t="n"/>
      <c r="J166" s="45" t="n"/>
      <c r="K166" s="45" t="n"/>
      <c r="L166" s="45" t="n"/>
      <c r="M166" s="48" t="n"/>
      <c r="N166" s="45" t="n"/>
      <c r="O166" s="45" t="n"/>
      <c r="P166" s="45" t="n"/>
      <c r="Q166" s="45" t="n"/>
      <c r="R166" s="45" t="n"/>
      <c r="S166" s="45" t="n"/>
      <c r="T166" s="44">
        <f>IF(OR($B166="",$F166="",$D166="Rejected",$D166="Ghosted",$D166="Archived"),"",COUNTIFS($F$8:$F$407,"&lt;"&amp;$F166,$B$8:$B$407,"&lt;&gt;",$D$8:$D$407,"&lt;&gt;Rejected",$D$8:$D$407,"&lt;&gt;Ghosted",$D$8:$D$407,"&lt;&gt;Archived")+COUNTIFS($F$8:$F166,$F166,$B$8:$B166,"&lt;&gt;",$D$8:$D166,"&lt;&gt;Rejected",$D$8:$D166,"&lt;&gt;Ghosted",$D$8:$D166,"&lt;&gt;Archived")-1)</f>
        <v/>
      </c>
    </row>
    <row r="167" ht="19" customHeight="1">
      <c r="A167" s="44">
        <f>IF($B167="","",ROW()-7)</f>
        <v/>
      </c>
      <c r="B167" s="45" t="n"/>
      <c r="C167" s="45" t="n"/>
      <c r="D167" s="45" t="n"/>
      <c r="E167" s="45" t="n"/>
      <c r="F167" s="46" t="n"/>
      <c r="G167" s="47">
        <f>IF($B167="","",IF(OR($D167="Rejected",$D167="Ghosted",$D167="Archived",$D167="Offer"),"",IF(MAX($H167,$I167)=0,"",IF(MAX($H167,$I167)&gt;=TODAY(),0,DATEDIF(MAX($H167,$I167),TODAY(),"D")))))</f>
        <v/>
      </c>
      <c r="H167" s="46" t="n"/>
      <c r="I167" s="46" t="n"/>
      <c r="J167" s="45" t="n"/>
      <c r="K167" s="45" t="n"/>
      <c r="L167" s="45" t="n"/>
      <c r="M167" s="48" t="n"/>
      <c r="N167" s="45" t="n"/>
      <c r="O167" s="45" t="n"/>
      <c r="P167" s="45" t="n"/>
      <c r="Q167" s="45" t="n"/>
      <c r="R167" s="45" t="n"/>
      <c r="S167" s="45" t="n"/>
      <c r="T167" s="44">
        <f>IF(OR($B167="",$F167="",$D167="Rejected",$D167="Ghosted",$D167="Archived"),"",COUNTIFS($F$8:$F$407,"&lt;"&amp;$F167,$B$8:$B$407,"&lt;&gt;",$D$8:$D$407,"&lt;&gt;Rejected",$D$8:$D$407,"&lt;&gt;Ghosted",$D$8:$D$407,"&lt;&gt;Archived")+COUNTIFS($F$8:$F167,$F167,$B$8:$B167,"&lt;&gt;",$D$8:$D167,"&lt;&gt;Rejected",$D$8:$D167,"&lt;&gt;Ghosted",$D$8:$D167,"&lt;&gt;Archived")-1)</f>
        <v/>
      </c>
    </row>
    <row r="168" ht="19" customHeight="1">
      <c r="A168" s="44">
        <f>IF($B168="","",ROW()-7)</f>
        <v/>
      </c>
      <c r="B168" s="45" t="n"/>
      <c r="C168" s="45" t="n"/>
      <c r="D168" s="45" t="n"/>
      <c r="E168" s="45" t="n"/>
      <c r="F168" s="46" t="n"/>
      <c r="G168" s="47">
        <f>IF($B168="","",IF(OR($D168="Rejected",$D168="Ghosted",$D168="Archived",$D168="Offer"),"",IF(MAX($H168,$I168)=0,"",IF(MAX($H168,$I168)&gt;=TODAY(),0,DATEDIF(MAX($H168,$I168),TODAY(),"D")))))</f>
        <v/>
      </c>
      <c r="H168" s="46" t="n"/>
      <c r="I168" s="46" t="n"/>
      <c r="J168" s="45" t="n"/>
      <c r="K168" s="45" t="n"/>
      <c r="L168" s="45" t="n"/>
      <c r="M168" s="48" t="n"/>
      <c r="N168" s="45" t="n"/>
      <c r="O168" s="45" t="n"/>
      <c r="P168" s="45" t="n"/>
      <c r="Q168" s="45" t="n"/>
      <c r="R168" s="45" t="n"/>
      <c r="S168" s="45" t="n"/>
      <c r="T168" s="44">
        <f>IF(OR($B168="",$F168="",$D168="Rejected",$D168="Ghosted",$D168="Archived"),"",COUNTIFS($F$8:$F$407,"&lt;"&amp;$F168,$B$8:$B$407,"&lt;&gt;",$D$8:$D$407,"&lt;&gt;Rejected",$D$8:$D$407,"&lt;&gt;Ghosted",$D$8:$D$407,"&lt;&gt;Archived")+COUNTIFS($F$8:$F168,$F168,$B$8:$B168,"&lt;&gt;",$D$8:$D168,"&lt;&gt;Rejected",$D$8:$D168,"&lt;&gt;Ghosted",$D$8:$D168,"&lt;&gt;Archived")-1)</f>
        <v/>
      </c>
    </row>
    <row r="169" ht="19" customHeight="1">
      <c r="A169" s="44">
        <f>IF($B169="","",ROW()-7)</f>
        <v/>
      </c>
      <c r="B169" s="45" t="n"/>
      <c r="C169" s="45" t="n"/>
      <c r="D169" s="45" t="n"/>
      <c r="E169" s="45" t="n"/>
      <c r="F169" s="46" t="n"/>
      <c r="G169" s="47">
        <f>IF($B169="","",IF(OR($D169="Rejected",$D169="Ghosted",$D169="Archived",$D169="Offer"),"",IF(MAX($H169,$I169)=0,"",IF(MAX($H169,$I169)&gt;=TODAY(),0,DATEDIF(MAX($H169,$I169),TODAY(),"D")))))</f>
        <v/>
      </c>
      <c r="H169" s="46" t="n"/>
      <c r="I169" s="46" t="n"/>
      <c r="J169" s="45" t="n"/>
      <c r="K169" s="45" t="n"/>
      <c r="L169" s="45" t="n"/>
      <c r="M169" s="48" t="n"/>
      <c r="N169" s="45" t="n"/>
      <c r="O169" s="45" t="n"/>
      <c r="P169" s="45" t="n"/>
      <c r="Q169" s="45" t="n"/>
      <c r="R169" s="45" t="n"/>
      <c r="S169" s="45" t="n"/>
      <c r="T169" s="44">
        <f>IF(OR($B169="",$F169="",$D169="Rejected",$D169="Ghosted",$D169="Archived"),"",COUNTIFS($F$8:$F$407,"&lt;"&amp;$F169,$B$8:$B$407,"&lt;&gt;",$D$8:$D$407,"&lt;&gt;Rejected",$D$8:$D$407,"&lt;&gt;Ghosted",$D$8:$D$407,"&lt;&gt;Archived")+COUNTIFS($F$8:$F169,$F169,$B$8:$B169,"&lt;&gt;",$D$8:$D169,"&lt;&gt;Rejected",$D$8:$D169,"&lt;&gt;Ghosted",$D$8:$D169,"&lt;&gt;Archived")-1)</f>
        <v/>
      </c>
    </row>
    <row r="170" ht="19" customHeight="1">
      <c r="A170" s="44">
        <f>IF($B170="","",ROW()-7)</f>
        <v/>
      </c>
      <c r="B170" s="45" t="n"/>
      <c r="C170" s="45" t="n"/>
      <c r="D170" s="45" t="n"/>
      <c r="E170" s="45" t="n"/>
      <c r="F170" s="46" t="n"/>
      <c r="G170" s="47">
        <f>IF($B170="","",IF(OR($D170="Rejected",$D170="Ghosted",$D170="Archived",$D170="Offer"),"",IF(MAX($H170,$I170)=0,"",IF(MAX($H170,$I170)&gt;=TODAY(),0,DATEDIF(MAX($H170,$I170),TODAY(),"D")))))</f>
        <v/>
      </c>
      <c r="H170" s="46" t="n"/>
      <c r="I170" s="46" t="n"/>
      <c r="J170" s="45" t="n"/>
      <c r="K170" s="45" t="n"/>
      <c r="L170" s="45" t="n"/>
      <c r="M170" s="48" t="n"/>
      <c r="N170" s="45" t="n"/>
      <c r="O170" s="45" t="n"/>
      <c r="P170" s="45" t="n"/>
      <c r="Q170" s="45" t="n"/>
      <c r="R170" s="45" t="n"/>
      <c r="S170" s="45" t="n"/>
      <c r="T170" s="44">
        <f>IF(OR($B170="",$F170="",$D170="Rejected",$D170="Ghosted",$D170="Archived"),"",COUNTIFS($F$8:$F$407,"&lt;"&amp;$F170,$B$8:$B$407,"&lt;&gt;",$D$8:$D$407,"&lt;&gt;Rejected",$D$8:$D$407,"&lt;&gt;Ghosted",$D$8:$D$407,"&lt;&gt;Archived")+COUNTIFS($F$8:$F170,$F170,$B$8:$B170,"&lt;&gt;",$D$8:$D170,"&lt;&gt;Rejected",$D$8:$D170,"&lt;&gt;Ghosted",$D$8:$D170,"&lt;&gt;Archived")-1)</f>
        <v/>
      </c>
    </row>
    <row r="171" ht="19" customHeight="1">
      <c r="A171" s="44">
        <f>IF($B171="","",ROW()-7)</f>
        <v/>
      </c>
      <c r="B171" s="45" t="n"/>
      <c r="C171" s="45" t="n"/>
      <c r="D171" s="45" t="n"/>
      <c r="E171" s="45" t="n"/>
      <c r="F171" s="46" t="n"/>
      <c r="G171" s="47">
        <f>IF($B171="","",IF(OR($D171="Rejected",$D171="Ghosted",$D171="Archived",$D171="Offer"),"",IF(MAX($H171,$I171)=0,"",IF(MAX($H171,$I171)&gt;=TODAY(),0,DATEDIF(MAX($H171,$I171),TODAY(),"D")))))</f>
        <v/>
      </c>
      <c r="H171" s="46" t="n"/>
      <c r="I171" s="46" t="n"/>
      <c r="J171" s="45" t="n"/>
      <c r="K171" s="45" t="n"/>
      <c r="L171" s="45" t="n"/>
      <c r="M171" s="48" t="n"/>
      <c r="N171" s="45" t="n"/>
      <c r="O171" s="45" t="n"/>
      <c r="P171" s="45" t="n"/>
      <c r="Q171" s="45" t="n"/>
      <c r="R171" s="45" t="n"/>
      <c r="S171" s="45" t="n"/>
      <c r="T171" s="44">
        <f>IF(OR($B171="",$F171="",$D171="Rejected",$D171="Ghosted",$D171="Archived"),"",COUNTIFS($F$8:$F$407,"&lt;"&amp;$F171,$B$8:$B$407,"&lt;&gt;",$D$8:$D$407,"&lt;&gt;Rejected",$D$8:$D$407,"&lt;&gt;Ghosted",$D$8:$D$407,"&lt;&gt;Archived")+COUNTIFS($F$8:$F171,$F171,$B$8:$B171,"&lt;&gt;",$D$8:$D171,"&lt;&gt;Rejected",$D$8:$D171,"&lt;&gt;Ghosted",$D$8:$D171,"&lt;&gt;Archived")-1)</f>
        <v/>
      </c>
    </row>
    <row r="172" ht="19" customHeight="1">
      <c r="A172" s="44">
        <f>IF($B172="","",ROW()-7)</f>
        <v/>
      </c>
      <c r="B172" s="45" t="n"/>
      <c r="C172" s="45" t="n"/>
      <c r="D172" s="45" t="n"/>
      <c r="E172" s="45" t="n"/>
      <c r="F172" s="46" t="n"/>
      <c r="G172" s="47">
        <f>IF($B172="","",IF(OR($D172="Rejected",$D172="Ghosted",$D172="Archived",$D172="Offer"),"",IF(MAX($H172,$I172)=0,"",IF(MAX($H172,$I172)&gt;=TODAY(),0,DATEDIF(MAX($H172,$I172),TODAY(),"D")))))</f>
        <v/>
      </c>
      <c r="H172" s="46" t="n"/>
      <c r="I172" s="46" t="n"/>
      <c r="J172" s="45" t="n"/>
      <c r="K172" s="45" t="n"/>
      <c r="L172" s="45" t="n"/>
      <c r="M172" s="48" t="n"/>
      <c r="N172" s="45" t="n"/>
      <c r="O172" s="45" t="n"/>
      <c r="P172" s="45" t="n"/>
      <c r="Q172" s="45" t="n"/>
      <c r="R172" s="45" t="n"/>
      <c r="S172" s="45" t="n"/>
      <c r="T172" s="44">
        <f>IF(OR($B172="",$F172="",$D172="Rejected",$D172="Ghosted",$D172="Archived"),"",COUNTIFS($F$8:$F$407,"&lt;"&amp;$F172,$B$8:$B$407,"&lt;&gt;",$D$8:$D$407,"&lt;&gt;Rejected",$D$8:$D$407,"&lt;&gt;Ghosted",$D$8:$D$407,"&lt;&gt;Archived")+COUNTIFS($F$8:$F172,$F172,$B$8:$B172,"&lt;&gt;",$D$8:$D172,"&lt;&gt;Rejected",$D$8:$D172,"&lt;&gt;Ghosted",$D$8:$D172,"&lt;&gt;Archived")-1)</f>
        <v/>
      </c>
    </row>
    <row r="173" ht="19" customHeight="1">
      <c r="A173" s="44">
        <f>IF($B173="","",ROW()-7)</f>
        <v/>
      </c>
      <c r="B173" s="45" t="n"/>
      <c r="C173" s="45" t="n"/>
      <c r="D173" s="45" t="n"/>
      <c r="E173" s="45" t="n"/>
      <c r="F173" s="46" t="n"/>
      <c r="G173" s="47">
        <f>IF($B173="","",IF(OR($D173="Rejected",$D173="Ghosted",$D173="Archived",$D173="Offer"),"",IF(MAX($H173,$I173)=0,"",IF(MAX($H173,$I173)&gt;=TODAY(),0,DATEDIF(MAX($H173,$I173),TODAY(),"D")))))</f>
        <v/>
      </c>
      <c r="H173" s="46" t="n"/>
      <c r="I173" s="46" t="n"/>
      <c r="J173" s="45" t="n"/>
      <c r="K173" s="45" t="n"/>
      <c r="L173" s="45" t="n"/>
      <c r="M173" s="48" t="n"/>
      <c r="N173" s="45" t="n"/>
      <c r="O173" s="45" t="n"/>
      <c r="P173" s="45" t="n"/>
      <c r="Q173" s="45" t="n"/>
      <c r="R173" s="45" t="n"/>
      <c r="S173" s="45" t="n"/>
      <c r="T173" s="44">
        <f>IF(OR($B173="",$F173="",$D173="Rejected",$D173="Ghosted",$D173="Archived"),"",COUNTIFS($F$8:$F$407,"&lt;"&amp;$F173,$B$8:$B$407,"&lt;&gt;",$D$8:$D$407,"&lt;&gt;Rejected",$D$8:$D$407,"&lt;&gt;Ghosted",$D$8:$D$407,"&lt;&gt;Archived")+COUNTIFS($F$8:$F173,$F173,$B$8:$B173,"&lt;&gt;",$D$8:$D173,"&lt;&gt;Rejected",$D$8:$D173,"&lt;&gt;Ghosted",$D$8:$D173,"&lt;&gt;Archived")-1)</f>
        <v/>
      </c>
    </row>
    <row r="174" ht="19" customHeight="1">
      <c r="A174" s="44">
        <f>IF($B174="","",ROW()-7)</f>
        <v/>
      </c>
      <c r="B174" s="45" t="n"/>
      <c r="C174" s="45" t="n"/>
      <c r="D174" s="45" t="n"/>
      <c r="E174" s="45" t="n"/>
      <c r="F174" s="46" t="n"/>
      <c r="G174" s="47">
        <f>IF($B174="","",IF(OR($D174="Rejected",$D174="Ghosted",$D174="Archived",$D174="Offer"),"",IF(MAX($H174,$I174)=0,"",IF(MAX($H174,$I174)&gt;=TODAY(),0,DATEDIF(MAX($H174,$I174),TODAY(),"D")))))</f>
        <v/>
      </c>
      <c r="H174" s="46" t="n"/>
      <c r="I174" s="46" t="n"/>
      <c r="J174" s="45" t="n"/>
      <c r="K174" s="45" t="n"/>
      <c r="L174" s="45" t="n"/>
      <c r="M174" s="48" t="n"/>
      <c r="N174" s="45" t="n"/>
      <c r="O174" s="45" t="n"/>
      <c r="P174" s="45" t="n"/>
      <c r="Q174" s="45" t="n"/>
      <c r="R174" s="45" t="n"/>
      <c r="S174" s="45" t="n"/>
      <c r="T174" s="44">
        <f>IF(OR($B174="",$F174="",$D174="Rejected",$D174="Ghosted",$D174="Archived"),"",COUNTIFS($F$8:$F$407,"&lt;"&amp;$F174,$B$8:$B$407,"&lt;&gt;",$D$8:$D$407,"&lt;&gt;Rejected",$D$8:$D$407,"&lt;&gt;Ghosted",$D$8:$D$407,"&lt;&gt;Archived")+COUNTIFS($F$8:$F174,$F174,$B$8:$B174,"&lt;&gt;",$D$8:$D174,"&lt;&gt;Rejected",$D$8:$D174,"&lt;&gt;Ghosted",$D$8:$D174,"&lt;&gt;Archived")-1)</f>
        <v/>
      </c>
    </row>
    <row r="175" ht="19" customHeight="1">
      <c r="A175" s="44">
        <f>IF($B175="","",ROW()-7)</f>
        <v/>
      </c>
      <c r="B175" s="45" t="n"/>
      <c r="C175" s="45" t="n"/>
      <c r="D175" s="45" t="n"/>
      <c r="E175" s="45" t="n"/>
      <c r="F175" s="46" t="n"/>
      <c r="G175" s="47">
        <f>IF($B175="","",IF(OR($D175="Rejected",$D175="Ghosted",$D175="Archived",$D175="Offer"),"",IF(MAX($H175,$I175)=0,"",IF(MAX($H175,$I175)&gt;=TODAY(),0,DATEDIF(MAX($H175,$I175),TODAY(),"D")))))</f>
        <v/>
      </c>
      <c r="H175" s="46" t="n"/>
      <c r="I175" s="46" t="n"/>
      <c r="J175" s="45" t="n"/>
      <c r="K175" s="45" t="n"/>
      <c r="L175" s="45" t="n"/>
      <c r="M175" s="48" t="n"/>
      <c r="N175" s="45" t="n"/>
      <c r="O175" s="45" t="n"/>
      <c r="P175" s="45" t="n"/>
      <c r="Q175" s="45" t="n"/>
      <c r="R175" s="45" t="n"/>
      <c r="S175" s="45" t="n"/>
      <c r="T175" s="44">
        <f>IF(OR($B175="",$F175="",$D175="Rejected",$D175="Ghosted",$D175="Archived"),"",COUNTIFS($F$8:$F$407,"&lt;"&amp;$F175,$B$8:$B$407,"&lt;&gt;",$D$8:$D$407,"&lt;&gt;Rejected",$D$8:$D$407,"&lt;&gt;Ghosted",$D$8:$D$407,"&lt;&gt;Archived")+COUNTIFS($F$8:$F175,$F175,$B$8:$B175,"&lt;&gt;",$D$8:$D175,"&lt;&gt;Rejected",$D$8:$D175,"&lt;&gt;Ghosted",$D$8:$D175,"&lt;&gt;Archived")-1)</f>
        <v/>
      </c>
    </row>
    <row r="176" ht="19" customHeight="1">
      <c r="A176" s="44">
        <f>IF($B176="","",ROW()-7)</f>
        <v/>
      </c>
      <c r="B176" s="45" t="n"/>
      <c r="C176" s="45" t="n"/>
      <c r="D176" s="45" t="n"/>
      <c r="E176" s="45" t="n"/>
      <c r="F176" s="46" t="n"/>
      <c r="G176" s="47">
        <f>IF($B176="","",IF(OR($D176="Rejected",$D176="Ghosted",$D176="Archived",$D176="Offer"),"",IF(MAX($H176,$I176)=0,"",IF(MAX($H176,$I176)&gt;=TODAY(),0,DATEDIF(MAX($H176,$I176),TODAY(),"D")))))</f>
        <v/>
      </c>
      <c r="H176" s="46" t="n"/>
      <c r="I176" s="46" t="n"/>
      <c r="J176" s="45" t="n"/>
      <c r="K176" s="45" t="n"/>
      <c r="L176" s="45" t="n"/>
      <c r="M176" s="48" t="n"/>
      <c r="N176" s="45" t="n"/>
      <c r="O176" s="45" t="n"/>
      <c r="P176" s="45" t="n"/>
      <c r="Q176" s="45" t="n"/>
      <c r="R176" s="45" t="n"/>
      <c r="S176" s="45" t="n"/>
      <c r="T176" s="44">
        <f>IF(OR($B176="",$F176="",$D176="Rejected",$D176="Ghosted",$D176="Archived"),"",COUNTIFS($F$8:$F$407,"&lt;"&amp;$F176,$B$8:$B$407,"&lt;&gt;",$D$8:$D$407,"&lt;&gt;Rejected",$D$8:$D$407,"&lt;&gt;Ghosted",$D$8:$D$407,"&lt;&gt;Archived")+COUNTIFS($F$8:$F176,$F176,$B$8:$B176,"&lt;&gt;",$D$8:$D176,"&lt;&gt;Rejected",$D$8:$D176,"&lt;&gt;Ghosted",$D$8:$D176,"&lt;&gt;Archived")-1)</f>
        <v/>
      </c>
    </row>
    <row r="177" ht="19" customHeight="1">
      <c r="A177" s="44">
        <f>IF($B177="","",ROW()-7)</f>
        <v/>
      </c>
      <c r="B177" s="45" t="n"/>
      <c r="C177" s="45" t="n"/>
      <c r="D177" s="45" t="n"/>
      <c r="E177" s="45" t="n"/>
      <c r="F177" s="46" t="n"/>
      <c r="G177" s="47">
        <f>IF($B177="","",IF(OR($D177="Rejected",$D177="Ghosted",$D177="Archived",$D177="Offer"),"",IF(MAX($H177,$I177)=0,"",IF(MAX($H177,$I177)&gt;=TODAY(),0,DATEDIF(MAX($H177,$I177),TODAY(),"D")))))</f>
        <v/>
      </c>
      <c r="H177" s="46" t="n"/>
      <c r="I177" s="46" t="n"/>
      <c r="J177" s="45" t="n"/>
      <c r="K177" s="45" t="n"/>
      <c r="L177" s="45" t="n"/>
      <c r="M177" s="48" t="n"/>
      <c r="N177" s="45" t="n"/>
      <c r="O177" s="45" t="n"/>
      <c r="P177" s="45" t="n"/>
      <c r="Q177" s="45" t="n"/>
      <c r="R177" s="45" t="n"/>
      <c r="S177" s="45" t="n"/>
      <c r="T177" s="44">
        <f>IF(OR($B177="",$F177="",$D177="Rejected",$D177="Ghosted",$D177="Archived"),"",COUNTIFS($F$8:$F$407,"&lt;"&amp;$F177,$B$8:$B$407,"&lt;&gt;",$D$8:$D$407,"&lt;&gt;Rejected",$D$8:$D$407,"&lt;&gt;Ghosted",$D$8:$D$407,"&lt;&gt;Archived")+COUNTIFS($F$8:$F177,$F177,$B$8:$B177,"&lt;&gt;",$D$8:$D177,"&lt;&gt;Rejected",$D$8:$D177,"&lt;&gt;Ghosted",$D$8:$D177,"&lt;&gt;Archived")-1)</f>
        <v/>
      </c>
    </row>
    <row r="178" ht="19" customHeight="1">
      <c r="A178" s="44">
        <f>IF($B178="","",ROW()-7)</f>
        <v/>
      </c>
      <c r="B178" s="45" t="n"/>
      <c r="C178" s="45" t="n"/>
      <c r="D178" s="45" t="n"/>
      <c r="E178" s="45" t="n"/>
      <c r="F178" s="46" t="n"/>
      <c r="G178" s="47">
        <f>IF($B178="","",IF(OR($D178="Rejected",$D178="Ghosted",$D178="Archived",$D178="Offer"),"",IF(MAX($H178,$I178)=0,"",IF(MAX($H178,$I178)&gt;=TODAY(),0,DATEDIF(MAX($H178,$I178),TODAY(),"D")))))</f>
        <v/>
      </c>
      <c r="H178" s="46" t="n"/>
      <c r="I178" s="46" t="n"/>
      <c r="J178" s="45" t="n"/>
      <c r="K178" s="45" t="n"/>
      <c r="L178" s="45" t="n"/>
      <c r="M178" s="48" t="n"/>
      <c r="N178" s="45" t="n"/>
      <c r="O178" s="45" t="n"/>
      <c r="P178" s="45" t="n"/>
      <c r="Q178" s="45" t="n"/>
      <c r="R178" s="45" t="n"/>
      <c r="S178" s="45" t="n"/>
      <c r="T178" s="44">
        <f>IF(OR($B178="",$F178="",$D178="Rejected",$D178="Ghosted",$D178="Archived"),"",COUNTIFS($F$8:$F$407,"&lt;"&amp;$F178,$B$8:$B$407,"&lt;&gt;",$D$8:$D$407,"&lt;&gt;Rejected",$D$8:$D$407,"&lt;&gt;Ghosted",$D$8:$D$407,"&lt;&gt;Archived")+COUNTIFS($F$8:$F178,$F178,$B$8:$B178,"&lt;&gt;",$D$8:$D178,"&lt;&gt;Rejected",$D$8:$D178,"&lt;&gt;Ghosted",$D$8:$D178,"&lt;&gt;Archived")-1)</f>
        <v/>
      </c>
    </row>
    <row r="179" ht="19" customHeight="1">
      <c r="A179" s="44">
        <f>IF($B179="","",ROW()-7)</f>
        <v/>
      </c>
      <c r="B179" s="45" t="n"/>
      <c r="C179" s="45" t="n"/>
      <c r="D179" s="45" t="n"/>
      <c r="E179" s="45" t="n"/>
      <c r="F179" s="46" t="n"/>
      <c r="G179" s="47">
        <f>IF($B179="","",IF(OR($D179="Rejected",$D179="Ghosted",$D179="Archived",$D179="Offer"),"",IF(MAX($H179,$I179)=0,"",IF(MAX($H179,$I179)&gt;=TODAY(),0,DATEDIF(MAX($H179,$I179),TODAY(),"D")))))</f>
        <v/>
      </c>
      <c r="H179" s="46" t="n"/>
      <c r="I179" s="46" t="n"/>
      <c r="J179" s="45" t="n"/>
      <c r="K179" s="45" t="n"/>
      <c r="L179" s="45" t="n"/>
      <c r="M179" s="48" t="n"/>
      <c r="N179" s="45" t="n"/>
      <c r="O179" s="45" t="n"/>
      <c r="P179" s="45" t="n"/>
      <c r="Q179" s="45" t="n"/>
      <c r="R179" s="45" t="n"/>
      <c r="S179" s="45" t="n"/>
      <c r="T179" s="44">
        <f>IF(OR($B179="",$F179="",$D179="Rejected",$D179="Ghosted",$D179="Archived"),"",COUNTIFS($F$8:$F$407,"&lt;"&amp;$F179,$B$8:$B$407,"&lt;&gt;",$D$8:$D$407,"&lt;&gt;Rejected",$D$8:$D$407,"&lt;&gt;Ghosted",$D$8:$D$407,"&lt;&gt;Archived")+COUNTIFS($F$8:$F179,$F179,$B$8:$B179,"&lt;&gt;",$D$8:$D179,"&lt;&gt;Rejected",$D$8:$D179,"&lt;&gt;Ghosted",$D$8:$D179,"&lt;&gt;Archived")-1)</f>
        <v/>
      </c>
    </row>
    <row r="180" ht="19" customHeight="1">
      <c r="A180" s="44">
        <f>IF($B180="","",ROW()-7)</f>
        <v/>
      </c>
      <c r="B180" s="45" t="n"/>
      <c r="C180" s="45" t="n"/>
      <c r="D180" s="45" t="n"/>
      <c r="E180" s="45" t="n"/>
      <c r="F180" s="46" t="n"/>
      <c r="G180" s="47">
        <f>IF($B180="","",IF(OR($D180="Rejected",$D180="Ghosted",$D180="Archived",$D180="Offer"),"",IF(MAX($H180,$I180)=0,"",IF(MAX($H180,$I180)&gt;=TODAY(),0,DATEDIF(MAX($H180,$I180),TODAY(),"D")))))</f>
        <v/>
      </c>
      <c r="H180" s="46" t="n"/>
      <c r="I180" s="46" t="n"/>
      <c r="J180" s="45" t="n"/>
      <c r="K180" s="45" t="n"/>
      <c r="L180" s="45" t="n"/>
      <c r="M180" s="48" t="n"/>
      <c r="N180" s="45" t="n"/>
      <c r="O180" s="45" t="n"/>
      <c r="P180" s="45" t="n"/>
      <c r="Q180" s="45" t="n"/>
      <c r="R180" s="45" t="n"/>
      <c r="S180" s="45" t="n"/>
      <c r="T180" s="44">
        <f>IF(OR($B180="",$F180="",$D180="Rejected",$D180="Ghosted",$D180="Archived"),"",COUNTIFS($F$8:$F$407,"&lt;"&amp;$F180,$B$8:$B$407,"&lt;&gt;",$D$8:$D$407,"&lt;&gt;Rejected",$D$8:$D$407,"&lt;&gt;Ghosted",$D$8:$D$407,"&lt;&gt;Archived")+COUNTIFS($F$8:$F180,$F180,$B$8:$B180,"&lt;&gt;",$D$8:$D180,"&lt;&gt;Rejected",$D$8:$D180,"&lt;&gt;Ghosted",$D$8:$D180,"&lt;&gt;Archived")-1)</f>
        <v/>
      </c>
    </row>
    <row r="181" ht="19" customHeight="1">
      <c r="A181" s="44">
        <f>IF($B181="","",ROW()-7)</f>
        <v/>
      </c>
      <c r="B181" s="45" t="n"/>
      <c r="C181" s="45" t="n"/>
      <c r="D181" s="45" t="n"/>
      <c r="E181" s="45" t="n"/>
      <c r="F181" s="46" t="n"/>
      <c r="G181" s="47">
        <f>IF($B181="","",IF(OR($D181="Rejected",$D181="Ghosted",$D181="Archived",$D181="Offer"),"",IF(MAX($H181,$I181)=0,"",IF(MAX($H181,$I181)&gt;=TODAY(),0,DATEDIF(MAX($H181,$I181),TODAY(),"D")))))</f>
        <v/>
      </c>
      <c r="H181" s="46" t="n"/>
      <c r="I181" s="46" t="n"/>
      <c r="J181" s="45" t="n"/>
      <c r="K181" s="45" t="n"/>
      <c r="L181" s="45" t="n"/>
      <c r="M181" s="48" t="n"/>
      <c r="N181" s="45" t="n"/>
      <c r="O181" s="45" t="n"/>
      <c r="P181" s="45" t="n"/>
      <c r="Q181" s="45" t="n"/>
      <c r="R181" s="45" t="n"/>
      <c r="S181" s="45" t="n"/>
      <c r="T181" s="44">
        <f>IF(OR($B181="",$F181="",$D181="Rejected",$D181="Ghosted",$D181="Archived"),"",COUNTIFS($F$8:$F$407,"&lt;"&amp;$F181,$B$8:$B$407,"&lt;&gt;",$D$8:$D$407,"&lt;&gt;Rejected",$D$8:$D$407,"&lt;&gt;Ghosted",$D$8:$D$407,"&lt;&gt;Archived")+COUNTIFS($F$8:$F181,$F181,$B$8:$B181,"&lt;&gt;",$D$8:$D181,"&lt;&gt;Rejected",$D$8:$D181,"&lt;&gt;Ghosted",$D$8:$D181,"&lt;&gt;Archived")-1)</f>
        <v/>
      </c>
    </row>
    <row r="182" ht="19" customHeight="1">
      <c r="A182" s="44">
        <f>IF($B182="","",ROW()-7)</f>
        <v/>
      </c>
      <c r="B182" s="45" t="n"/>
      <c r="C182" s="45" t="n"/>
      <c r="D182" s="45" t="n"/>
      <c r="E182" s="45" t="n"/>
      <c r="F182" s="46" t="n"/>
      <c r="G182" s="47">
        <f>IF($B182="","",IF(OR($D182="Rejected",$D182="Ghosted",$D182="Archived",$D182="Offer"),"",IF(MAX($H182,$I182)=0,"",IF(MAX($H182,$I182)&gt;=TODAY(),0,DATEDIF(MAX($H182,$I182),TODAY(),"D")))))</f>
        <v/>
      </c>
      <c r="H182" s="46" t="n"/>
      <c r="I182" s="46" t="n"/>
      <c r="J182" s="45" t="n"/>
      <c r="K182" s="45" t="n"/>
      <c r="L182" s="45" t="n"/>
      <c r="M182" s="48" t="n"/>
      <c r="N182" s="45" t="n"/>
      <c r="O182" s="45" t="n"/>
      <c r="P182" s="45" t="n"/>
      <c r="Q182" s="45" t="n"/>
      <c r="R182" s="45" t="n"/>
      <c r="S182" s="45" t="n"/>
      <c r="T182" s="44">
        <f>IF(OR($B182="",$F182="",$D182="Rejected",$D182="Ghosted",$D182="Archived"),"",COUNTIFS($F$8:$F$407,"&lt;"&amp;$F182,$B$8:$B$407,"&lt;&gt;",$D$8:$D$407,"&lt;&gt;Rejected",$D$8:$D$407,"&lt;&gt;Ghosted",$D$8:$D$407,"&lt;&gt;Archived")+COUNTIFS($F$8:$F182,$F182,$B$8:$B182,"&lt;&gt;",$D$8:$D182,"&lt;&gt;Rejected",$D$8:$D182,"&lt;&gt;Ghosted",$D$8:$D182,"&lt;&gt;Archived")-1)</f>
        <v/>
      </c>
    </row>
    <row r="183" ht="19" customHeight="1">
      <c r="A183" s="44">
        <f>IF($B183="","",ROW()-7)</f>
        <v/>
      </c>
      <c r="B183" s="45" t="n"/>
      <c r="C183" s="45" t="n"/>
      <c r="D183" s="45" t="n"/>
      <c r="E183" s="45" t="n"/>
      <c r="F183" s="46" t="n"/>
      <c r="G183" s="47">
        <f>IF($B183="","",IF(OR($D183="Rejected",$D183="Ghosted",$D183="Archived",$D183="Offer"),"",IF(MAX($H183,$I183)=0,"",IF(MAX($H183,$I183)&gt;=TODAY(),0,DATEDIF(MAX($H183,$I183),TODAY(),"D")))))</f>
        <v/>
      </c>
      <c r="H183" s="46" t="n"/>
      <c r="I183" s="46" t="n"/>
      <c r="J183" s="45" t="n"/>
      <c r="K183" s="45" t="n"/>
      <c r="L183" s="45" t="n"/>
      <c r="M183" s="48" t="n"/>
      <c r="N183" s="45" t="n"/>
      <c r="O183" s="45" t="n"/>
      <c r="P183" s="45" t="n"/>
      <c r="Q183" s="45" t="n"/>
      <c r="R183" s="45" t="n"/>
      <c r="S183" s="45" t="n"/>
      <c r="T183" s="44">
        <f>IF(OR($B183="",$F183="",$D183="Rejected",$D183="Ghosted",$D183="Archived"),"",COUNTIFS($F$8:$F$407,"&lt;"&amp;$F183,$B$8:$B$407,"&lt;&gt;",$D$8:$D$407,"&lt;&gt;Rejected",$D$8:$D$407,"&lt;&gt;Ghosted",$D$8:$D$407,"&lt;&gt;Archived")+COUNTIFS($F$8:$F183,$F183,$B$8:$B183,"&lt;&gt;",$D$8:$D183,"&lt;&gt;Rejected",$D$8:$D183,"&lt;&gt;Ghosted",$D$8:$D183,"&lt;&gt;Archived")-1)</f>
        <v/>
      </c>
    </row>
    <row r="184" ht="19" customHeight="1">
      <c r="A184" s="44">
        <f>IF($B184="","",ROW()-7)</f>
        <v/>
      </c>
      <c r="B184" s="45" t="n"/>
      <c r="C184" s="45" t="n"/>
      <c r="D184" s="45" t="n"/>
      <c r="E184" s="45" t="n"/>
      <c r="F184" s="46" t="n"/>
      <c r="G184" s="47">
        <f>IF($B184="","",IF(OR($D184="Rejected",$D184="Ghosted",$D184="Archived",$D184="Offer"),"",IF(MAX($H184,$I184)=0,"",IF(MAX($H184,$I184)&gt;=TODAY(),0,DATEDIF(MAX($H184,$I184),TODAY(),"D")))))</f>
        <v/>
      </c>
      <c r="H184" s="46" t="n"/>
      <c r="I184" s="46" t="n"/>
      <c r="J184" s="45" t="n"/>
      <c r="K184" s="45" t="n"/>
      <c r="L184" s="45" t="n"/>
      <c r="M184" s="48" t="n"/>
      <c r="N184" s="45" t="n"/>
      <c r="O184" s="45" t="n"/>
      <c r="P184" s="45" t="n"/>
      <c r="Q184" s="45" t="n"/>
      <c r="R184" s="45" t="n"/>
      <c r="S184" s="45" t="n"/>
      <c r="T184" s="44">
        <f>IF(OR($B184="",$F184="",$D184="Rejected",$D184="Ghosted",$D184="Archived"),"",COUNTIFS($F$8:$F$407,"&lt;"&amp;$F184,$B$8:$B$407,"&lt;&gt;",$D$8:$D$407,"&lt;&gt;Rejected",$D$8:$D$407,"&lt;&gt;Ghosted",$D$8:$D$407,"&lt;&gt;Archived")+COUNTIFS($F$8:$F184,$F184,$B$8:$B184,"&lt;&gt;",$D$8:$D184,"&lt;&gt;Rejected",$D$8:$D184,"&lt;&gt;Ghosted",$D$8:$D184,"&lt;&gt;Archived")-1)</f>
        <v/>
      </c>
    </row>
    <row r="185" ht="19" customHeight="1">
      <c r="A185" s="44">
        <f>IF($B185="","",ROW()-7)</f>
        <v/>
      </c>
      <c r="B185" s="45" t="n"/>
      <c r="C185" s="45" t="n"/>
      <c r="D185" s="45" t="n"/>
      <c r="E185" s="45" t="n"/>
      <c r="F185" s="46" t="n"/>
      <c r="G185" s="47">
        <f>IF($B185="","",IF(OR($D185="Rejected",$D185="Ghosted",$D185="Archived",$D185="Offer"),"",IF(MAX($H185,$I185)=0,"",IF(MAX($H185,$I185)&gt;=TODAY(),0,DATEDIF(MAX($H185,$I185),TODAY(),"D")))))</f>
        <v/>
      </c>
      <c r="H185" s="46" t="n"/>
      <c r="I185" s="46" t="n"/>
      <c r="J185" s="45" t="n"/>
      <c r="K185" s="45" t="n"/>
      <c r="L185" s="45" t="n"/>
      <c r="M185" s="48" t="n"/>
      <c r="N185" s="45" t="n"/>
      <c r="O185" s="45" t="n"/>
      <c r="P185" s="45" t="n"/>
      <c r="Q185" s="45" t="n"/>
      <c r="R185" s="45" t="n"/>
      <c r="S185" s="45" t="n"/>
      <c r="T185" s="44">
        <f>IF(OR($B185="",$F185="",$D185="Rejected",$D185="Ghosted",$D185="Archived"),"",COUNTIFS($F$8:$F$407,"&lt;"&amp;$F185,$B$8:$B$407,"&lt;&gt;",$D$8:$D$407,"&lt;&gt;Rejected",$D$8:$D$407,"&lt;&gt;Ghosted",$D$8:$D$407,"&lt;&gt;Archived")+COUNTIFS($F$8:$F185,$F185,$B$8:$B185,"&lt;&gt;",$D$8:$D185,"&lt;&gt;Rejected",$D$8:$D185,"&lt;&gt;Ghosted",$D$8:$D185,"&lt;&gt;Archived")-1)</f>
        <v/>
      </c>
    </row>
    <row r="186" ht="19" customHeight="1">
      <c r="A186" s="44">
        <f>IF($B186="","",ROW()-7)</f>
        <v/>
      </c>
      <c r="B186" s="45" t="n"/>
      <c r="C186" s="45" t="n"/>
      <c r="D186" s="45" t="n"/>
      <c r="E186" s="45" t="n"/>
      <c r="F186" s="46" t="n"/>
      <c r="G186" s="47">
        <f>IF($B186="","",IF(OR($D186="Rejected",$D186="Ghosted",$D186="Archived",$D186="Offer"),"",IF(MAX($H186,$I186)=0,"",IF(MAX($H186,$I186)&gt;=TODAY(),0,DATEDIF(MAX($H186,$I186),TODAY(),"D")))))</f>
        <v/>
      </c>
      <c r="H186" s="46" t="n"/>
      <c r="I186" s="46" t="n"/>
      <c r="J186" s="45" t="n"/>
      <c r="K186" s="45" t="n"/>
      <c r="L186" s="45" t="n"/>
      <c r="M186" s="48" t="n"/>
      <c r="N186" s="45" t="n"/>
      <c r="O186" s="45" t="n"/>
      <c r="P186" s="45" t="n"/>
      <c r="Q186" s="45" t="n"/>
      <c r="R186" s="45" t="n"/>
      <c r="S186" s="45" t="n"/>
      <c r="T186" s="44">
        <f>IF(OR($B186="",$F186="",$D186="Rejected",$D186="Ghosted",$D186="Archived"),"",COUNTIFS($F$8:$F$407,"&lt;"&amp;$F186,$B$8:$B$407,"&lt;&gt;",$D$8:$D$407,"&lt;&gt;Rejected",$D$8:$D$407,"&lt;&gt;Ghosted",$D$8:$D$407,"&lt;&gt;Archived")+COUNTIFS($F$8:$F186,$F186,$B$8:$B186,"&lt;&gt;",$D$8:$D186,"&lt;&gt;Rejected",$D$8:$D186,"&lt;&gt;Ghosted",$D$8:$D186,"&lt;&gt;Archived")-1)</f>
        <v/>
      </c>
    </row>
    <row r="187" ht="19" customHeight="1">
      <c r="A187" s="44">
        <f>IF($B187="","",ROW()-7)</f>
        <v/>
      </c>
      <c r="B187" s="45" t="n"/>
      <c r="C187" s="45" t="n"/>
      <c r="D187" s="45" t="n"/>
      <c r="E187" s="45" t="n"/>
      <c r="F187" s="46" t="n"/>
      <c r="G187" s="47">
        <f>IF($B187="","",IF(OR($D187="Rejected",$D187="Ghosted",$D187="Archived",$D187="Offer"),"",IF(MAX($H187,$I187)=0,"",IF(MAX($H187,$I187)&gt;=TODAY(),0,DATEDIF(MAX($H187,$I187),TODAY(),"D")))))</f>
        <v/>
      </c>
      <c r="H187" s="46" t="n"/>
      <c r="I187" s="46" t="n"/>
      <c r="J187" s="45" t="n"/>
      <c r="K187" s="45" t="n"/>
      <c r="L187" s="45" t="n"/>
      <c r="M187" s="48" t="n"/>
      <c r="N187" s="45" t="n"/>
      <c r="O187" s="45" t="n"/>
      <c r="P187" s="45" t="n"/>
      <c r="Q187" s="45" t="n"/>
      <c r="R187" s="45" t="n"/>
      <c r="S187" s="45" t="n"/>
      <c r="T187" s="44">
        <f>IF(OR($B187="",$F187="",$D187="Rejected",$D187="Ghosted",$D187="Archived"),"",COUNTIFS($F$8:$F$407,"&lt;"&amp;$F187,$B$8:$B$407,"&lt;&gt;",$D$8:$D$407,"&lt;&gt;Rejected",$D$8:$D$407,"&lt;&gt;Ghosted",$D$8:$D$407,"&lt;&gt;Archived")+COUNTIFS($F$8:$F187,$F187,$B$8:$B187,"&lt;&gt;",$D$8:$D187,"&lt;&gt;Rejected",$D$8:$D187,"&lt;&gt;Ghosted",$D$8:$D187,"&lt;&gt;Archived")-1)</f>
        <v/>
      </c>
    </row>
    <row r="188" ht="19" customHeight="1">
      <c r="A188" s="44">
        <f>IF($B188="","",ROW()-7)</f>
        <v/>
      </c>
      <c r="B188" s="45" t="n"/>
      <c r="C188" s="45" t="n"/>
      <c r="D188" s="45" t="n"/>
      <c r="E188" s="45" t="n"/>
      <c r="F188" s="46" t="n"/>
      <c r="G188" s="47">
        <f>IF($B188="","",IF(OR($D188="Rejected",$D188="Ghosted",$D188="Archived",$D188="Offer"),"",IF(MAX($H188,$I188)=0,"",IF(MAX($H188,$I188)&gt;=TODAY(),0,DATEDIF(MAX($H188,$I188),TODAY(),"D")))))</f>
        <v/>
      </c>
      <c r="H188" s="46" t="n"/>
      <c r="I188" s="46" t="n"/>
      <c r="J188" s="45" t="n"/>
      <c r="K188" s="45" t="n"/>
      <c r="L188" s="45" t="n"/>
      <c r="M188" s="48" t="n"/>
      <c r="N188" s="45" t="n"/>
      <c r="O188" s="45" t="n"/>
      <c r="P188" s="45" t="n"/>
      <c r="Q188" s="45" t="n"/>
      <c r="R188" s="45" t="n"/>
      <c r="S188" s="45" t="n"/>
      <c r="T188" s="44">
        <f>IF(OR($B188="",$F188="",$D188="Rejected",$D188="Ghosted",$D188="Archived"),"",COUNTIFS($F$8:$F$407,"&lt;"&amp;$F188,$B$8:$B$407,"&lt;&gt;",$D$8:$D$407,"&lt;&gt;Rejected",$D$8:$D$407,"&lt;&gt;Ghosted",$D$8:$D$407,"&lt;&gt;Archived")+COUNTIFS($F$8:$F188,$F188,$B$8:$B188,"&lt;&gt;",$D$8:$D188,"&lt;&gt;Rejected",$D$8:$D188,"&lt;&gt;Ghosted",$D$8:$D188,"&lt;&gt;Archived")-1)</f>
        <v/>
      </c>
    </row>
    <row r="189" ht="19" customHeight="1">
      <c r="A189" s="44">
        <f>IF($B189="","",ROW()-7)</f>
        <v/>
      </c>
      <c r="B189" s="45" t="n"/>
      <c r="C189" s="45" t="n"/>
      <c r="D189" s="45" t="n"/>
      <c r="E189" s="45" t="n"/>
      <c r="F189" s="46" t="n"/>
      <c r="G189" s="47">
        <f>IF($B189="","",IF(OR($D189="Rejected",$D189="Ghosted",$D189="Archived",$D189="Offer"),"",IF(MAX($H189,$I189)=0,"",IF(MAX($H189,$I189)&gt;=TODAY(),0,DATEDIF(MAX($H189,$I189),TODAY(),"D")))))</f>
        <v/>
      </c>
      <c r="H189" s="46" t="n"/>
      <c r="I189" s="46" t="n"/>
      <c r="J189" s="45" t="n"/>
      <c r="K189" s="45" t="n"/>
      <c r="L189" s="45" t="n"/>
      <c r="M189" s="48" t="n"/>
      <c r="N189" s="45" t="n"/>
      <c r="O189" s="45" t="n"/>
      <c r="P189" s="45" t="n"/>
      <c r="Q189" s="45" t="n"/>
      <c r="R189" s="45" t="n"/>
      <c r="S189" s="45" t="n"/>
      <c r="T189" s="44">
        <f>IF(OR($B189="",$F189="",$D189="Rejected",$D189="Ghosted",$D189="Archived"),"",COUNTIFS($F$8:$F$407,"&lt;"&amp;$F189,$B$8:$B$407,"&lt;&gt;",$D$8:$D$407,"&lt;&gt;Rejected",$D$8:$D$407,"&lt;&gt;Ghosted",$D$8:$D$407,"&lt;&gt;Archived")+COUNTIFS($F$8:$F189,$F189,$B$8:$B189,"&lt;&gt;",$D$8:$D189,"&lt;&gt;Rejected",$D$8:$D189,"&lt;&gt;Ghosted",$D$8:$D189,"&lt;&gt;Archived")-1)</f>
        <v/>
      </c>
    </row>
    <row r="190" ht="19" customHeight="1">
      <c r="A190" s="44">
        <f>IF($B190="","",ROW()-7)</f>
        <v/>
      </c>
      <c r="B190" s="45" t="n"/>
      <c r="C190" s="45" t="n"/>
      <c r="D190" s="45" t="n"/>
      <c r="E190" s="45" t="n"/>
      <c r="F190" s="46" t="n"/>
      <c r="G190" s="47">
        <f>IF($B190="","",IF(OR($D190="Rejected",$D190="Ghosted",$D190="Archived",$D190="Offer"),"",IF(MAX($H190,$I190)=0,"",IF(MAX($H190,$I190)&gt;=TODAY(),0,DATEDIF(MAX($H190,$I190),TODAY(),"D")))))</f>
        <v/>
      </c>
      <c r="H190" s="46" t="n"/>
      <c r="I190" s="46" t="n"/>
      <c r="J190" s="45" t="n"/>
      <c r="K190" s="45" t="n"/>
      <c r="L190" s="45" t="n"/>
      <c r="M190" s="48" t="n"/>
      <c r="N190" s="45" t="n"/>
      <c r="O190" s="45" t="n"/>
      <c r="P190" s="45" t="n"/>
      <c r="Q190" s="45" t="n"/>
      <c r="R190" s="45" t="n"/>
      <c r="S190" s="45" t="n"/>
      <c r="T190" s="44">
        <f>IF(OR($B190="",$F190="",$D190="Rejected",$D190="Ghosted",$D190="Archived"),"",COUNTIFS($F$8:$F$407,"&lt;"&amp;$F190,$B$8:$B$407,"&lt;&gt;",$D$8:$D$407,"&lt;&gt;Rejected",$D$8:$D$407,"&lt;&gt;Ghosted",$D$8:$D$407,"&lt;&gt;Archived")+COUNTIFS($F$8:$F190,$F190,$B$8:$B190,"&lt;&gt;",$D$8:$D190,"&lt;&gt;Rejected",$D$8:$D190,"&lt;&gt;Ghosted",$D$8:$D190,"&lt;&gt;Archived")-1)</f>
        <v/>
      </c>
    </row>
    <row r="191" ht="19" customHeight="1">
      <c r="A191" s="44">
        <f>IF($B191="","",ROW()-7)</f>
        <v/>
      </c>
      <c r="B191" s="45" t="n"/>
      <c r="C191" s="45" t="n"/>
      <c r="D191" s="45" t="n"/>
      <c r="E191" s="45" t="n"/>
      <c r="F191" s="46" t="n"/>
      <c r="G191" s="47">
        <f>IF($B191="","",IF(OR($D191="Rejected",$D191="Ghosted",$D191="Archived",$D191="Offer"),"",IF(MAX($H191,$I191)=0,"",IF(MAX($H191,$I191)&gt;=TODAY(),0,DATEDIF(MAX($H191,$I191),TODAY(),"D")))))</f>
        <v/>
      </c>
      <c r="H191" s="46" t="n"/>
      <c r="I191" s="46" t="n"/>
      <c r="J191" s="45" t="n"/>
      <c r="K191" s="45" t="n"/>
      <c r="L191" s="45" t="n"/>
      <c r="M191" s="48" t="n"/>
      <c r="N191" s="45" t="n"/>
      <c r="O191" s="45" t="n"/>
      <c r="P191" s="45" t="n"/>
      <c r="Q191" s="45" t="n"/>
      <c r="R191" s="45" t="n"/>
      <c r="S191" s="45" t="n"/>
      <c r="T191" s="44">
        <f>IF(OR($B191="",$F191="",$D191="Rejected",$D191="Ghosted",$D191="Archived"),"",COUNTIFS($F$8:$F$407,"&lt;"&amp;$F191,$B$8:$B$407,"&lt;&gt;",$D$8:$D$407,"&lt;&gt;Rejected",$D$8:$D$407,"&lt;&gt;Ghosted",$D$8:$D$407,"&lt;&gt;Archived")+COUNTIFS($F$8:$F191,$F191,$B$8:$B191,"&lt;&gt;",$D$8:$D191,"&lt;&gt;Rejected",$D$8:$D191,"&lt;&gt;Ghosted",$D$8:$D191,"&lt;&gt;Archived")-1)</f>
        <v/>
      </c>
    </row>
    <row r="192" ht="19" customHeight="1">
      <c r="A192" s="44">
        <f>IF($B192="","",ROW()-7)</f>
        <v/>
      </c>
      <c r="B192" s="45" t="n"/>
      <c r="C192" s="45" t="n"/>
      <c r="D192" s="45" t="n"/>
      <c r="E192" s="45" t="n"/>
      <c r="F192" s="46" t="n"/>
      <c r="G192" s="47">
        <f>IF($B192="","",IF(OR($D192="Rejected",$D192="Ghosted",$D192="Archived",$D192="Offer"),"",IF(MAX($H192,$I192)=0,"",IF(MAX($H192,$I192)&gt;=TODAY(),0,DATEDIF(MAX($H192,$I192),TODAY(),"D")))))</f>
        <v/>
      </c>
      <c r="H192" s="46" t="n"/>
      <c r="I192" s="46" t="n"/>
      <c r="J192" s="45" t="n"/>
      <c r="K192" s="45" t="n"/>
      <c r="L192" s="45" t="n"/>
      <c r="M192" s="48" t="n"/>
      <c r="N192" s="45" t="n"/>
      <c r="O192" s="45" t="n"/>
      <c r="P192" s="45" t="n"/>
      <c r="Q192" s="45" t="n"/>
      <c r="R192" s="45" t="n"/>
      <c r="S192" s="45" t="n"/>
      <c r="T192" s="44">
        <f>IF(OR($B192="",$F192="",$D192="Rejected",$D192="Ghosted",$D192="Archived"),"",COUNTIFS($F$8:$F$407,"&lt;"&amp;$F192,$B$8:$B$407,"&lt;&gt;",$D$8:$D$407,"&lt;&gt;Rejected",$D$8:$D$407,"&lt;&gt;Ghosted",$D$8:$D$407,"&lt;&gt;Archived")+COUNTIFS($F$8:$F192,$F192,$B$8:$B192,"&lt;&gt;",$D$8:$D192,"&lt;&gt;Rejected",$D$8:$D192,"&lt;&gt;Ghosted",$D$8:$D192,"&lt;&gt;Archived")-1)</f>
        <v/>
      </c>
    </row>
    <row r="193" ht="19" customHeight="1">
      <c r="A193" s="44">
        <f>IF($B193="","",ROW()-7)</f>
        <v/>
      </c>
      <c r="B193" s="45" t="n"/>
      <c r="C193" s="45" t="n"/>
      <c r="D193" s="45" t="n"/>
      <c r="E193" s="45" t="n"/>
      <c r="F193" s="46" t="n"/>
      <c r="G193" s="47">
        <f>IF($B193="","",IF(OR($D193="Rejected",$D193="Ghosted",$D193="Archived",$D193="Offer"),"",IF(MAX($H193,$I193)=0,"",IF(MAX($H193,$I193)&gt;=TODAY(),0,DATEDIF(MAX($H193,$I193),TODAY(),"D")))))</f>
        <v/>
      </c>
      <c r="H193" s="46" t="n"/>
      <c r="I193" s="46" t="n"/>
      <c r="J193" s="45" t="n"/>
      <c r="K193" s="45" t="n"/>
      <c r="L193" s="45" t="n"/>
      <c r="M193" s="48" t="n"/>
      <c r="N193" s="45" t="n"/>
      <c r="O193" s="45" t="n"/>
      <c r="P193" s="45" t="n"/>
      <c r="Q193" s="45" t="n"/>
      <c r="R193" s="45" t="n"/>
      <c r="S193" s="45" t="n"/>
      <c r="T193" s="44">
        <f>IF(OR($B193="",$F193="",$D193="Rejected",$D193="Ghosted",$D193="Archived"),"",COUNTIFS($F$8:$F$407,"&lt;"&amp;$F193,$B$8:$B$407,"&lt;&gt;",$D$8:$D$407,"&lt;&gt;Rejected",$D$8:$D$407,"&lt;&gt;Ghosted",$D$8:$D$407,"&lt;&gt;Archived")+COUNTIFS($F$8:$F193,$F193,$B$8:$B193,"&lt;&gt;",$D$8:$D193,"&lt;&gt;Rejected",$D$8:$D193,"&lt;&gt;Ghosted",$D$8:$D193,"&lt;&gt;Archived")-1)</f>
        <v/>
      </c>
    </row>
    <row r="194" ht="19" customHeight="1">
      <c r="A194" s="44">
        <f>IF($B194="","",ROW()-7)</f>
        <v/>
      </c>
      <c r="B194" s="45" t="n"/>
      <c r="C194" s="45" t="n"/>
      <c r="D194" s="45" t="n"/>
      <c r="E194" s="45" t="n"/>
      <c r="F194" s="46" t="n"/>
      <c r="G194" s="47">
        <f>IF($B194="","",IF(OR($D194="Rejected",$D194="Ghosted",$D194="Archived",$D194="Offer"),"",IF(MAX($H194,$I194)=0,"",IF(MAX($H194,$I194)&gt;=TODAY(),0,DATEDIF(MAX($H194,$I194),TODAY(),"D")))))</f>
        <v/>
      </c>
      <c r="H194" s="46" t="n"/>
      <c r="I194" s="46" t="n"/>
      <c r="J194" s="45" t="n"/>
      <c r="K194" s="45" t="n"/>
      <c r="L194" s="45" t="n"/>
      <c r="M194" s="48" t="n"/>
      <c r="N194" s="45" t="n"/>
      <c r="O194" s="45" t="n"/>
      <c r="P194" s="45" t="n"/>
      <c r="Q194" s="45" t="n"/>
      <c r="R194" s="45" t="n"/>
      <c r="S194" s="45" t="n"/>
      <c r="T194" s="44">
        <f>IF(OR($B194="",$F194="",$D194="Rejected",$D194="Ghosted",$D194="Archived"),"",COUNTIFS($F$8:$F$407,"&lt;"&amp;$F194,$B$8:$B$407,"&lt;&gt;",$D$8:$D$407,"&lt;&gt;Rejected",$D$8:$D$407,"&lt;&gt;Ghosted",$D$8:$D$407,"&lt;&gt;Archived")+COUNTIFS($F$8:$F194,$F194,$B$8:$B194,"&lt;&gt;",$D$8:$D194,"&lt;&gt;Rejected",$D$8:$D194,"&lt;&gt;Ghosted",$D$8:$D194,"&lt;&gt;Archived")-1)</f>
        <v/>
      </c>
    </row>
    <row r="195" ht="19" customHeight="1">
      <c r="A195" s="44">
        <f>IF($B195="","",ROW()-7)</f>
        <v/>
      </c>
      <c r="B195" s="45" t="n"/>
      <c r="C195" s="45" t="n"/>
      <c r="D195" s="45" t="n"/>
      <c r="E195" s="45" t="n"/>
      <c r="F195" s="46" t="n"/>
      <c r="G195" s="47">
        <f>IF($B195="","",IF(OR($D195="Rejected",$D195="Ghosted",$D195="Archived",$D195="Offer"),"",IF(MAX($H195,$I195)=0,"",IF(MAX($H195,$I195)&gt;=TODAY(),0,DATEDIF(MAX($H195,$I195),TODAY(),"D")))))</f>
        <v/>
      </c>
      <c r="H195" s="46" t="n"/>
      <c r="I195" s="46" t="n"/>
      <c r="J195" s="45" t="n"/>
      <c r="K195" s="45" t="n"/>
      <c r="L195" s="45" t="n"/>
      <c r="M195" s="48" t="n"/>
      <c r="N195" s="45" t="n"/>
      <c r="O195" s="45" t="n"/>
      <c r="P195" s="45" t="n"/>
      <c r="Q195" s="45" t="n"/>
      <c r="R195" s="45" t="n"/>
      <c r="S195" s="45" t="n"/>
      <c r="T195" s="44">
        <f>IF(OR($B195="",$F195="",$D195="Rejected",$D195="Ghosted",$D195="Archived"),"",COUNTIFS($F$8:$F$407,"&lt;"&amp;$F195,$B$8:$B$407,"&lt;&gt;",$D$8:$D$407,"&lt;&gt;Rejected",$D$8:$D$407,"&lt;&gt;Ghosted",$D$8:$D$407,"&lt;&gt;Archived")+COUNTIFS($F$8:$F195,$F195,$B$8:$B195,"&lt;&gt;",$D$8:$D195,"&lt;&gt;Rejected",$D$8:$D195,"&lt;&gt;Ghosted",$D$8:$D195,"&lt;&gt;Archived")-1)</f>
        <v/>
      </c>
    </row>
    <row r="196" ht="19" customHeight="1">
      <c r="A196" s="44">
        <f>IF($B196="","",ROW()-7)</f>
        <v/>
      </c>
      <c r="B196" s="45" t="n"/>
      <c r="C196" s="45" t="n"/>
      <c r="D196" s="45" t="n"/>
      <c r="E196" s="45" t="n"/>
      <c r="F196" s="46" t="n"/>
      <c r="G196" s="47">
        <f>IF($B196="","",IF(OR($D196="Rejected",$D196="Ghosted",$D196="Archived",$D196="Offer"),"",IF(MAX($H196,$I196)=0,"",IF(MAX($H196,$I196)&gt;=TODAY(),0,DATEDIF(MAX($H196,$I196),TODAY(),"D")))))</f>
        <v/>
      </c>
      <c r="H196" s="46" t="n"/>
      <c r="I196" s="46" t="n"/>
      <c r="J196" s="45" t="n"/>
      <c r="K196" s="45" t="n"/>
      <c r="L196" s="45" t="n"/>
      <c r="M196" s="48" t="n"/>
      <c r="N196" s="45" t="n"/>
      <c r="O196" s="45" t="n"/>
      <c r="P196" s="45" t="n"/>
      <c r="Q196" s="45" t="n"/>
      <c r="R196" s="45" t="n"/>
      <c r="S196" s="45" t="n"/>
      <c r="T196" s="44">
        <f>IF(OR($B196="",$F196="",$D196="Rejected",$D196="Ghosted",$D196="Archived"),"",COUNTIFS($F$8:$F$407,"&lt;"&amp;$F196,$B$8:$B$407,"&lt;&gt;",$D$8:$D$407,"&lt;&gt;Rejected",$D$8:$D$407,"&lt;&gt;Ghosted",$D$8:$D$407,"&lt;&gt;Archived")+COUNTIFS($F$8:$F196,$F196,$B$8:$B196,"&lt;&gt;",$D$8:$D196,"&lt;&gt;Rejected",$D$8:$D196,"&lt;&gt;Ghosted",$D$8:$D196,"&lt;&gt;Archived")-1)</f>
        <v/>
      </c>
    </row>
    <row r="197" ht="19" customHeight="1">
      <c r="A197" s="44">
        <f>IF($B197="","",ROW()-7)</f>
        <v/>
      </c>
      <c r="B197" s="45" t="n"/>
      <c r="C197" s="45" t="n"/>
      <c r="D197" s="45" t="n"/>
      <c r="E197" s="45" t="n"/>
      <c r="F197" s="46" t="n"/>
      <c r="G197" s="47">
        <f>IF($B197="","",IF(OR($D197="Rejected",$D197="Ghosted",$D197="Archived",$D197="Offer"),"",IF(MAX($H197,$I197)=0,"",IF(MAX($H197,$I197)&gt;=TODAY(),0,DATEDIF(MAX($H197,$I197),TODAY(),"D")))))</f>
        <v/>
      </c>
      <c r="H197" s="46" t="n"/>
      <c r="I197" s="46" t="n"/>
      <c r="J197" s="45" t="n"/>
      <c r="K197" s="45" t="n"/>
      <c r="L197" s="45" t="n"/>
      <c r="M197" s="48" t="n"/>
      <c r="N197" s="45" t="n"/>
      <c r="O197" s="45" t="n"/>
      <c r="P197" s="45" t="n"/>
      <c r="Q197" s="45" t="n"/>
      <c r="R197" s="45" t="n"/>
      <c r="S197" s="45" t="n"/>
      <c r="T197" s="44">
        <f>IF(OR($B197="",$F197="",$D197="Rejected",$D197="Ghosted",$D197="Archived"),"",COUNTIFS($F$8:$F$407,"&lt;"&amp;$F197,$B$8:$B$407,"&lt;&gt;",$D$8:$D$407,"&lt;&gt;Rejected",$D$8:$D$407,"&lt;&gt;Ghosted",$D$8:$D$407,"&lt;&gt;Archived")+COUNTIFS($F$8:$F197,$F197,$B$8:$B197,"&lt;&gt;",$D$8:$D197,"&lt;&gt;Rejected",$D$8:$D197,"&lt;&gt;Ghosted",$D$8:$D197,"&lt;&gt;Archived")-1)</f>
        <v/>
      </c>
    </row>
    <row r="198" ht="19" customHeight="1">
      <c r="A198" s="44">
        <f>IF($B198="","",ROW()-7)</f>
        <v/>
      </c>
      <c r="B198" s="45" t="n"/>
      <c r="C198" s="45" t="n"/>
      <c r="D198" s="45" t="n"/>
      <c r="E198" s="45" t="n"/>
      <c r="F198" s="46" t="n"/>
      <c r="G198" s="47">
        <f>IF($B198="","",IF(OR($D198="Rejected",$D198="Ghosted",$D198="Archived",$D198="Offer"),"",IF(MAX($H198,$I198)=0,"",IF(MAX($H198,$I198)&gt;=TODAY(),0,DATEDIF(MAX($H198,$I198),TODAY(),"D")))))</f>
        <v/>
      </c>
      <c r="H198" s="46" t="n"/>
      <c r="I198" s="46" t="n"/>
      <c r="J198" s="45" t="n"/>
      <c r="K198" s="45" t="n"/>
      <c r="L198" s="45" t="n"/>
      <c r="M198" s="48" t="n"/>
      <c r="N198" s="45" t="n"/>
      <c r="O198" s="45" t="n"/>
      <c r="P198" s="45" t="n"/>
      <c r="Q198" s="45" t="n"/>
      <c r="R198" s="45" t="n"/>
      <c r="S198" s="45" t="n"/>
      <c r="T198" s="44">
        <f>IF(OR($B198="",$F198="",$D198="Rejected",$D198="Ghosted",$D198="Archived"),"",COUNTIFS($F$8:$F$407,"&lt;"&amp;$F198,$B$8:$B$407,"&lt;&gt;",$D$8:$D$407,"&lt;&gt;Rejected",$D$8:$D$407,"&lt;&gt;Ghosted",$D$8:$D$407,"&lt;&gt;Archived")+COUNTIFS($F$8:$F198,$F198,$B$8:$B198,"&lt;&gt;",$D$8:$D198,"&lt;&gt;Rejected",$D$8:$D198,"&lt;&gt;Ghosted",$D$8:$D198,"&lt;&gt;Archived")-1)</f>
        <v/>
      </c>
    </row>
    <row r="199" ht="19" customHeight="1">
      <c r="A199" s="44">
        <f>IF($B199="","",ROW()-7)</f>
        <v/>
      </c>
      <c r="B199" s="45" t="n"/>
      <c r="C199" s="45" t="n"/>
      <c r="D199" s="45" t="n"/>
      <c r="E199" s="45" t="n"/>
      <c r="F199" s="46" t="n"/>
      <c r="G199" s="47">
        <f>IF($B199="","",IF(OR($D199="Rejected",$D199="Ghosted",$D199="Archived",$D199="Offer"),"",IF(MAX($H199,$I199)=0,"",IF(MAX($H199,$I199)&gt;=TODAY(),0,DATEDIF(MAX($H199,$I199),TODAY(),"D")))))</f>
        <v/>
      </c>
      <c r="H199" s="46" t="n"/>
      <c r="I199" s="46" t="n"/>
      <c r="J199" s="45" t="n"/>
      <c r="K199" s="45" t="n"/>
      <c r="L199" s="45" t="n"/>
      <c r="M199" s="48" t="n"/>
      <c r="N199" s="45" t="n"/>
      <c r="O199" s="45" t="n"/>
      <c r="P199" s="45" t="n"/>
      <c r="Q199" s="45" t="n"/>
      <c r="R199" s="45" t="n"/>
      <c r="S199" s="45" t="n"/>
      <c r="T199" s="44">
        <f>IF(OR($B199="",$F199="",$D199="Rejected",$D199="Ghosted",$D199="Archived"),"",COUNTIFS($F$8:$F$407,"&lt;"&amp;$F199,$B$8:$B$407,"&lt;&gt;",$D$8:$D$407,"&lt;&gt;Rejected",$D$8:$D$407,"&lt;&gt;Ghosted",$D$8:$D$407,"&lt;&gt;Archived")+COUNTIFS($F$8:$F199,$F199,$B$8:$B199,"&lt;&gt;",$D$8:$D199,"&lt;&gt;Rejected",$D$8:$D199,"&lt;&gt;Ghosted",$D$8:$D199,"&lt;&gt;Archived")-1)</f>
        <v/>
      </c>
    </row>
    <row r="200" ht="19" customHeight="1">
      <c r="A200" s="44">
        <f>IF($B200="","",ROW()-7)</f>
        <v/>
      </c>
      <c r="B200" s="45" t="n"/>
      <c r="C200" s="45" t="n"/>
      <c r="D200" s="45" t="n"/>
      <c r="E200" s="45" t="n"/>
      <c r="F200" s="46" t="n"/>
      <c r="G200" s="47">
        <f>IF($B200="","",IF(OR($D200="Rejected",$D200="Ghosted",$D200="Archived",$D200="Offer"),"",IF(MAX($H200,$I200)=0,"",IF(MAX($H200,$I200)&gt;=TODAY(),0,DATEDIF(MAX($H200,$I200),TODAY(),"D")))))</f>
        <v/>
      </c>
      <c r="H200" s="46" t="n"/>
      <c r="I200" s="46" t="n"/>
      <c r="J200" s="45" t="n"/>
      <c r="K200" s="45" t="n"/>
      <c r="L200" s="45" t="n"/>
      <c r="M200" s="48" t="n"/>
      <c r="N200" s="45" t="n"/>
      <c r="O200" s="45" t="n"/>
      <c r="P200" s="45" t="n"/>
      <c r="Q200" s="45" t="n"/>
      <c r="R200" s="45" t="n"/>
      <c r="S200" s="45" t="n"/>
      <c r="T200" s="44">
        <f>IF(OR($B200="",$F200="",$D200="Rejected",$D200="Ghosted",$D200="Archived"),"",COUNTIFS($F$8:$F$407,"&lt;"&amp;$F200,$B$8:$B$407,"&lt;&gt;",$D$8:$D$407,"&lt;&gt;Rejected",$D$8:$D$407,"&lt;&gt;Ghosted",$D$8:$D$407,"&lt;&gt;Archived")+COUNTIFS($F$8:$F200,$F200,$B$8:$B200,"&lt;&gt;",$D$8:$D200,"&lt;&gt;Rejected",$D$8:$D200,"&lt;&gt;Ghosted",$D$8:$D200,"&lt;&gt;Archived")-1)</f>
        <v/>
      </c>
    </row>
    <row r="201" ht="19" customHeight="1">
      <c r="A201" s="44">
        <f>IF($B201="","",ROW()-7)</f>
        <v/>
      </c>
      <c r="B201" s="45" t="n"/>
      <c r="C201" s="45" t="n"/>
      <c r="D201" s="45" t="n"/>
      <c r="E201" s="45" t="n"/>
      <c r="F201" s="46" t="n"/>
      <c r="G201" s="47">
        <f>IF($B201="","",IF(OR($D201="Rejected",$D201="Ghosted",$D201="Archived",$D201="Offer"),"",IF(MAX($H201,$I201)=0,"",IF(MAX($H201,$I201)&gt;=TODAY(),0,DATEDIF(MAX($H201,$I201),TODAY(),"D")))))</f>
        <v/>
      </c>
      <c r="H201" s="46" t="n"/>
      <c r="I201" s="46" t="n"/>
      <c r="J201" s="45" t="n"/>
      <c r="K201" s="45" t="n"/>
      <c r="L201" s="45" t="n"/>
      <c r="M201" s="48" t="n"/>
      <c r="N201" s="45" t="n"/>
      <c r="O201" s="45" t="n"/>
      <c r="P201" s="45" t="n"/>
      <c r="Q201" s="45" t="n"/>
      <c r="R201" s="45" t="n"/>
      <c r="S201" s="45" t="n"/>
      <c r="T201" s="44">
        <f>IF(OR($B201="",$F201="",$D201="Rejected",$D201="Ghosted",$D201="Archived"),"",COUNTIFS($F$8:$F$407,"&lt;"&amp;$F201,$B$8:$B$407,"&lt;&gt;",$D$8:$D$407,"&lt;&gt;Rejected",$D$8:$D$407,"&lt;&gt;Ghosted",$D$8:$D$407,"&lt;&gt;Archived")+COUNTIFS($F$8:$F201,$F201,$B$8:$B201,"&lt;&gt;",$D$8:$D201,"&lt;&gt;Rejected",$D$8:$D201,"&lt;&gt;Ghosted",$D$8:$D201,"&lt;&gt;Archived")-1)</f>
        <v/>
      </c>
    </row>
    <row r="202" ht="19" customHeight="1">
      <c r="A202" s="44">
        <f>IF($B202="","",ROW()-7)</f>
        <v/>
      </c>
      <c r="B202" s="45" t="n"/>
      <c r="C202" s="45" t="n"/>
      <c r="D202" s="45" t="n"/>
      <c r="E202" s="45" t="n"/>
      <c r="F202" s="46" t="n"/>
      <c r="G202" s="47">
        <f>IF($B202="","",IF(OR($D202="Rejected",$D202="Ghosted",$D202="Archived",$D202="Offer"),"",IF(MAX($H202,$I202)=0,"",IF(MAX($H202,$I202)&gt;=TODAY(),0,DATEDIF(MAX($H202,$I202),TODAY(),"D")))))</f>
        <v/>
      </c>
      <c r="H202" s="46" t="n"/>
      <c r="I202" s="46" t="n"/>
      <c r="J202" s="45" t="n"/>
      <c r="K202" s="45" t="n"/>
      <c r="L202" s="45" t="n"/>
      <c r="M202" s="48" t="n"/>
      <c r="N202" s="45" t="n"/>
      <c r="O202" s="45" t="n"/>
      <c r="P202" s="45" t="n"/>
      <c r="Q202" s="45" t="n"/>
      <c r="R202" s="45" t="n"/>
      <c r="S202" s="45" t="n"/>
      <c r="T202" s="44">
        <f>IF(OR($B202="",$F202="",$D202="Rejected",$D202="Ghosted",$D202="Archived"),"",COUNTIFS($F$8:$F$407,"&lt;"&amp;$F202,$B$8:$B$407,"&lt;&gt;",$D$8:$D$407,"&lt;&gt;Rejected",$D$8:$D$407,"&lt;&gt;Ghosted",$D$8:$D$407,"&lt;&gt;Archived")+COUNTIFS($F$8:$F202,$F202,$B$8:$B202,"&lt;&gt;",$D$8:$D202,"&lt;&gt;Rejected",$D$8:$D202,"&lt;&gt;Ghosted",$D$8:$D202,"&lt;&gt;Archived")-1)</f>
        <v/>
      </c>
    </row>
    <row r="203" ht="19" customHeight="1">
      <c r="A203" s="44">
        <f>IF($B203="","",ROW()-7)</f>
        <v/>
      </c>
      <c r="B203" s="45" t="n"/>
      <c r="C203" s="45" t="n"/>
      <c r="D203" s="45" t="n"/>
      <c r="E203" s="45" t="n"/>
      <c r="F203" s="46" t="n"/>
      <c r="G203" s="47">
        <f>IF($B203="","",IF(OR($D203="Rejected",$D203="Ghosted",$D203="Archived",$D203="Offer"),"",IF(MAX($H203,$I203)=0,"",IF(MAX($H203,$I203)&gt;=TODAY(),0,DATEDIF(MAX($H203,$I203),TODAY(),"D")))))</f>
        <v/>
      </c>
      <c r="H203" s="46" t="n"/>
      <c r="I203" s="46" t="n"/>
      <c r="J203" s="45" t="n"/>
      <c r="K203" s="45" t="n"/>
      <c r="L203" s="45" t="n"/>
      <c r="M203" s="48" t="n"/>
      <c r="N203" s="45" t="n"/>
      <c r="O203" s="45" t="n"/>
      <c r="P203" s="45" t="n"/>
      <c r="Q203" s="45" t="n"/>
      <c r="R203" s="45" t="n"/>
      <c r="S203" s="45" t="n"/>
      <c r="T203" s="44">
        <f>IF(OR($B203="",$F203="",$D203="Rejected",$D203="Ghosted",$D203="Archived"),"",COUNTIFS($F$8:$F$407,"&lt;"&amp;$F203,$B$8:$B$407,"&lt;&gt;",$D$8:$D$407,"&lt;&gt;Rejected",$D$8:$D$407,"&lt;&gt;Ghosted",$D$8:$D$407,"&lt;&gt;Archived")+COUNTIFS($F$8:$F203,$F203,$B$8:$B203,"&lt;&gt;",$D$8:$D203,"&lt;&gt;Rejected",$D$8:$D203,"&lt;&gt;Ghosted",$D$8:$D203,"&lt;&gt;Archived")-1)</f>
        <v/>
      </c>
    </row>
    <row r="204" ht="19" customHeight="1">
      <c r="A204" s="44">
        <f>IF($B204="","",ROW()-7)</f>
        <v/>
      </c>
      <c r="B204" s="45" t="n"/>
      <c r="C204" s="45" t="n"/>
      <c r="D204" s="45" t="n"/>
      <c r="E204" s="45" t="n"/>
      <c r="F204" s="46" t="n"/>
      <c r="G204" s="47">
        <f>IF($B204="","",IF(OR($D204="Rejected",$D204="Ghosted",$D204="Archived",$D204="Offer"),"",IF(MAX($H204,$I204)=0,"",IF(MAX($H204,$I204)&gt;=TODAY(),0,DATEDIF(MAX($H204,$I204),TODAY(),"D")))))</f>
        <v/>
      </c>
      <c r="H204" s="46" t="n"/>
      <c r="I204" s="46" t="n"/>
      <c r="J204" s="45" t="n"/>
      <c r="K204" s="45" t="n"/>
      <c r="L204" s="45" t="n"/>
      <c r="M204" s="48" t="n"/>
      <c r="N204" s="45" t="n"/>
      <c r="O204" s="45" t="n"/>
      <c r="P204" s="45" t="n"/>
      <c r="Q204" s="45" t="n"/>
      <c r="R204" s="45" t="n"/>
      <c r="S204" s="45" t="n"/>
      <c r="T204" s="44">
        <f>IF(OR($B204="",$F204="",$D204="Rejected",$D204="Ghosted",$D204="Archived"),"",COUNTIFS($F$8:$F$407,"&lt;"&amp;$F204,$B$8:$B$407,"&lt;&gt;",$D$8:$D$407,"&lt;&gt;Rejected",$D$8:$D$407,"&lt;&gt;Ghosted",$D$8:$D$407,"&lt;&gt;Archived")+COUNTIFS($F$8:$F204,$F204,$B$8:$B204,"&lt;&gt;",$D$8:$D204,"&lt;&gt;Rejected",$D$8:$D204,"&lt;&gt;Ghosted",$D$8:$D204,"&lt;&gt;Archived")-1)</f>
        <v/>
      </c>
    </row>
    <row r="205" ht="19" customHeight="1">
      <c r="A205" s="44">
        <f>IF($B205="","",ROW()-7)</f>
        <v/>
      </c>
      <c r="B205" s="45" t="n"/>
      <c r="C205" s="45" t="n"/>
      <c r="D205" s="45" t="n"/>
      <c r="E205" s="45" t="n"/>
      <c r="F205" s="46" t="n"/>
      <c r="G205" s="47">
        <f>IF($B205="","",IF(OR($D205="Rejected",$D205="Ghosted",$D205="Archived",$D205="Offer"),"",IF(MAX($H205,$I205)=0,"",IF(MAX($H205,$I205)&gt;=TODAY(),0,DATEDIF(MAX($H205,$I205),TODAY(),"D")))))</f>
        <v/>
      </c>
      <c r="H205" s="46" t="n"/>
      <c r="I205" s="46" t="n"/>
      <c r="J205" s="45" t="n"/>
      <c r="K205" s="45" t="n"/>
      <c r="L205" s="45" t="n"/>
      <c r="M205" s="48" t="n"/>
      <c r="N205" s="45" t="n"/>
      <c r="O205" s="45" t="n"/>
      <c r="P205" s="45" t="n"/>
      <c r="Q205" s="45" t="n"/>
      <c r="R205" s="45" t="n"/>
      <c r="S205" s="45" t="n"/>
      <c r="T205" s="44">
        <f>IF(OR($B205="",$F205="",$D205="Rejected",$D205="Ghosted",$D205="Archived"),"",COUNTIFS($F$8:$F$407,"&lt;"&amp;$F205,$B$8:$B$407,"&lt;&gt;",$D$8:$D$407,"&lt;&gt;Rejected",$D$8:$D$407,"&lt;&gt;Ghosted",$D$8:$D$407,"&lt;&gt;Archived")+COUNTIFS($F$8:$F205,$F205,$B$8:$B205,"&lt;&gt;",$D$8:$D205,"&lt;&gt;Rejected",$D$8:$D205,"&lt;&gt;Ghosted",$D$8:$D205,"&lt;&gt;Archived")-1)</f>
        <v/>
      </c>
    </row>
    <row r="206" ht="19" customHeight="1">
      <c r="A206" s="44">
        <f>IF($B206="","",ROW()-7)</f>
        <v/>
      </c>
      <c r="B206" s="45" t="n"/>
      <c r="C206" s="45" t="n"/>
      <c r="D206" s="45" t="n"/>
      <c r="E206" s="45" t="n"/>
      <c r="F206" s="46" t="n"/>
      <c r="G206" s="47">
        <f>IF($B206="","",IF(OR($D206="Rejected",$D206="Ghosted",$D206="Archived",$D206="Offer"),"",IF(MAX($H206,$I206)=0,"",IF(MAX($H206,$I206)&gt;=TODAY(),0,DATEDIF(MAX($H206,$I206),TODAY(),"D")))))</f>
        <v/>
      </c>
      <c r="H206" s="46" t="n"/>
      <c r="I206" s="46" t="n"/>
      <c r="J206" s="45" t="n"/>
      <c r="K206" s="45" t="n"/>
      <c r="L206" s="45" t="n"/>
      <c r="M206" s="48" t="n"/>
      <c r="N206" s="45" t="n"/>
      <c r="O206" s="45" t="n"/>
      <c r="P206" s="45" t="n"/>
      <c r="Q206" s="45" t="n"/>
      <c r="R206" s="45" t="n"/>
      <c r="S206" s="45" t="n"/>
      <c r="T206" s="44">
        <f>IF(OR($B206="",$F206="",$D206="Rejected",$D206="Ghosted",$D206="Archived"),"",COUNTIFS($F$8:$F$407,"&lt;"&amp;$F206,$B$8:$B$407,"&lt;&gt;",$D$8:$D$407,"&lt;&gt;Rejected",$D$8:$D$407,"&lt;&gt;Ghosted",$D$8:$D$407,"&lt;&gt;Archived")+COUNTIFS($F$8:$F206,$F206,$B$8:$B206,"&lt;&gt;",$D$8:$D206,"&lt;&gt;Rejected",$D$8:$D206,"&lt;&gt;Ghosted",$D$8:$D206,"&lt;&gt;Archived")-1)</f>
        <v/>
      </c>
    </row>
    <row r="207" ht="19" customHeight="1">
      <c r="A207" s="44">
        <f>IF($B207="","",ROW()-7)</f>
        <v/>
      </c>
      <c r="B207" s="45" t="n"/>
      <c r="C207" s="45" t="n"/>
      <c r="D207" s="45" t="n"/>
      <c r="E207" s="45" t="n"/>
      <c r="F207" s="46" t="n"/>
      <c r="G207" s="47">
        <f>IF($B207="","",IF(OR($D207="Rejected",$D207="Ghosted",$D207="Archived",$D207="Offer"),"",IF(MAX($H207,$I207)=0,"",IF(MAX($H207,$I207)&gt;=TODAY(),0,DATEDIF(MAX($H207,$I207),TODAY(),"D")))))</f>
        <v/>
      </c>
      <c r="H207" s="46" t="n"/>
      <c r="I207" s="46" t="n"/>
      <c r="J207" s="45" t="n"/>
      <c r="K207" s="45" t="n"/>
      <c r="L207" s="45" t="n"/>
      <c r="M207" s="48" t="n"/>
      <c r="N207" s="45" t="n"/>
      <c r="O207" s="45" t="n"/>
      <c r="P207" s="45" t="n"/>
      <c r="Q207" s="45" t="n"/>
      <c r="R207" s="45" t="n"/>
      <c r="S207" s="45" t="n"/>
      <c r="T207" s="44">
        <f>IF(OR($B207="",$F207="",$D207="Rejected",$D207="Ghosted",$D207="Archived"),"",COUNTIFS($F$8:$F$407,"&lt;"&amp;$F207,$B$8:$B$407,"&lt;&gt;",$D$8:$D$407,"&lt;&gt;Rejected",$D$8:$D$407,"&lt;&gt;Ghosted",$D$8:$D$407,"&lt;&gt;Archived")+COUNTIFS($F$8:$F207,$F207,$B$8:$B207,"&lt;&gt;",$D$8:$D207,"&lt;&gt;Rejected",$D$8:$D207,"&lt;&gt;Ghosted",$D$8:$D207,"&lt;&gt;Archived")-1)</f>
        <v/>
      </c>
    </row>
    <row r="208" ht="19" customHeight="1">
      <c r="A208" s="44">
        <f>IF($B208="","",ROW()-7)</f>
        <v/>
      </c>
      <c r="B208" s="45" t="n"/>
      <c r="C208" s="45" t="n"/>
      <c r="D208" s="45" t="n"/>
      <c r="E208" s="45" t="n"/>
      <c r="F208" s="46" t="n"/>
      <c r="G208" s="47">
        <f>IF($B208="","",IF(OR($D208="Rejected",$D208="Ghosted",$D208="Archived",$D208="Offer"),"",IF(MAX($H208,$I208)=0,"",IF(MAX($H208,$I208)&gt;=TODAY(),0,DATEDIF(MAX($H208,$I208),TODAY(),"D")))))</f>
        <v/>
      </c>
      <c r="H208" s="46" t="n"/>
      <c r="I208" s="46" t="n"/>
      <c r="J208" s="45" t="n"/>
      <c r="K208" s="45" t="n"/>
      <c r="L208" s="45" t="n"/>
      <c r="M208" s="48" t="n"/>
      <c r="N208" s="45" t="n"/>
      <c r="O208" s="45" t="n"/>
      <c r="P208" s="45" t="n"/>
      <c r="Q208" s="45" t="n"/>
      <c r="R208" s="45" t="n"/>
      <c r="S208" s="45" t="n"/>
      <c r="T208" s="44">
        <f>IF(OR($B208="",$F208="",$D208="Rejected",$D208="Ghosted",$D208="Archived"),"",COUNTIFS($F$8:$F$407,"&lt;"&amp;$F208,$B$8:$B$407,"&lt;&gt;",$D$8:$D$407,"&lt;&gt;Rejected",$D$8:$D$407,"&lt;&gt;Ghosted",$D$8:$D$407,"&lt;&gt;Archived")+COUNTIFS($F$8:$F208,$F208,$B$8:$B208,"&lt;&gt;",$D$8:$D208,"&lt;&gt;Rejected",$D$8:$D208,"&lt;&gt;Ghosted",$D$8:$D208,"&lt;&gt;Archived")-1)</f>
        <v/>
      </c>
    </row>
    <row r="209" ht="19" customHeight="1">
      <c r="A209" s="44">
        <f>IF($B209="","",ROW()-7)</f>
        <v/>
      </c>
      <c r="B209" s="45" t="n"/>
      <c r="C209" s="45" t="n"/>
      <c r="D209" s="45" t="n"/>
      <c r="E209" s="45" t="n"/>
      <c r="F209" s="46" t="n"/>
      <c r="G209" s="47">
        <f>IF($B209="","",IF(OR($D209="Rejected",$D209="Ghosted",$D209="Archived",$D209="Offer"),"",IF(MAX($H209,$I209)=0,"",IF(MAX($H209,$I209)&gt;=TODAY(),0,DATEDIF(MAX($H209,$I209),TODAY(),"D")))))</f>
        <v/>
      </c>
      <c r="H209" s="46" t="n"/>
      <c r="I209" s="46" t="n"/>
      <c r="J209" s="45" t="n"/>
      <c r="K209" s="45" t="n"/>
      <c r="L209" s="45" t="n"/>
      <c r="M209" s="48" t="n"/>
      <c r="N209" s="45" t="n"/>
      <c r="O209" s="45" t="n"/>
      <c r="P209" s="45" t="n"/>
      <c r="Q209" s="45" t="n"/>
      <c r="R209" s="45" t="n"/>
      <c r="S209" s="45" t="n"/>
      <c r="T209" s="44">
        <f>IF(OR($B209="",$F209="",$D209="Rejected",$D209="Ghosted",$D209="Archived"),"",COUNTIFS($F$8:$F$407,"&lt;"&amp;$F209,$B$8:$B$407,"&lt;&gt;",$D$8:$D$407,"&lt;&gt;Rejected",$D$8:$D$407,"&lt;&gt;Ghosted",$D$8:$D$407,"&lt;&gt;Archived")+COUNTIFS($F$8:$F209,$F209,$B$8:$B209,"&lt;&gt;",$D$8:$D209,"&lt;&gt;Rejected",$D$8:$D209,"&lt;&gt;Ghosted",$D$8:$D209,"&lt;&gt;Archived")-1)</f>
        <v/>
      </c>
    </row>
    <row r="210" ht="19" customHeight="1">
      <c r="A210" s="44">
        <f>IF($B210="","",ROW()-7)</f>
        <v/>
      </c>
      <c r="B210" s="45" t="n"/>
      <c r="C210" s="45" t="n"/>
      <c r="D210" s="45" t="n"/>
      <c r="E210" s="45" t="n"/>
      <c r="F210" s="46" t="n"/>
      <c r="G210" s="47">
        <f>IF($B210="","",IF(OR($D210="Rejected",$D210="Ghosted",$D210="Archived",$D210="Offer"),"",IF(MAX($H210,$I210)=0,"",IF(MAX($H210,$I210)&gt;=TODAY(),0,DATEDIF(MAX($H210,$I210),TODAY(),"D")))))</f>
        <v/>
      </c>
      <c r="H210" s="46" t="n"/>
      <c r="I210" s="46" t="n"/>
      <c r="J210" s="45" t="n"/>
      <c r="K210" s="45" t="n"/>
      <c r="L210" s="45" t="n"/>
      <c r="M210" s="48" t="n"/>
      <c r="N210" s="45" t="n"/>
      <c r="O210" s="45" t="n"/>
      <c r="P210" s="45" t="n"/>
      <c r="Q210" s="45" t="n"/>
      <c r="R210" s="45" t="n"/>
      <c r="S210" s="45" t="n"/>
      <c r="T210" s="44">
        <f>IF(OR($B210="",$F210="",$D210="Rejected",$D210="Ghosted",$D210="Archived"),"",COUNTIFS($F$8:$F$407,"&lt;"&amp;$F210,$B$8:$B$407,"&lt;&gt;",$D$8:$D$407,"&lt;&gt;Rejected",$D$8:$D$407,"&lt;&gt;Ghosted",$D$8:$D$407,"&lt;&gt;Archived")+COUNTIFS($F$8:$F210,$F210,$B$8:$B210,"&lt;&gt;",$D$8:$D210,"&lt;&gt;Rejected",$D$8:$D210,"&lt;&gt;Ghosted",$D$8:$D210,"&lt;&gt;Archived")-1)</f>
        <v/>
      </c>
    </row>
    <row r="211" ht="19" customHeight="1">
      <c r="A211" s="44">
        <f>IF($B211="","",ROW()-7)</f>
        <v/>
      </c>
      <c r="B211" s="45" t="n"/>
      <c r="C211" s="45" t="n"/>
      <c r="D211" s="45" t="n"/>
      <c r="E211" s="45" t="n"/>
      <c r="F211" s="46" t="n"/>
      <c r="G211" s="47">
        <f>IF($B211="","",IF(OR($D211="Rejected",$D211="Ghosted",$D211="Archived",$D211="Offer"),"",IF(MAX($H211,$I211)=0,"",IF(MAX($H211,$I211)&gt;=TODAY(),0,DATEDIF(MAX($H211,$I211),TODAY(),"D")))))</f>
        <v/>
      </c>
      <c r="H211" s="46" t="n"/>
      <c r="I211" s="46" t="n"/>
      <c r="J211" s="45" t="n"/>
      <c r="K211" s="45" t="n"/>
      <c r="L211" s="45" t="n"/>
      <c r="M211" s="48" t="n"/>
      <c r="N211" s="45" t="n"/>
      <c r="O211" s="45" t="n"/>
      <c r="P211" s="45" t="n"/>
      <c r="Q211" s="45" t="n"/>
      <c r="R211" s="45" t="n"/>
      <c r="S211" s="45" t="n"/>
      <c r="T211" s="44">
        <f>IF(OR($B211="",$F211="",$D211="Rejected",$D211="Ghosted",$D211="Archived"),"",COUNTIFS($F$8:$F$407,"&lt;"&amp;$F211,$B$8:$B$407,"&lt;&gt;",$D$8:$D$407,"&lt;&gt;Rejected",$D$8:$D$407,"&lt;&gt;Ghosted",$D$8:$D$407,"&lt;&gt;Archived")+COUNTIFS($F$8:$F211,$F211,$B$8:$B211,"&lt;&gt;",$D$8:$D211,"&lt;&gt;Rejected",$D$8:$D211,"&lt;&gt;Ghosted",$D$8:$D211,"&lt;&gt;Archived")-1)</f>
        <v/>
      </c>
    </row>
    <row r="212" ht="19" customHeight="1">
      <c r="A212" s="44">
        <f>IF($B212="","",ROW()-7)</f>
        <v/>
      </c>
      <c r="B212" s="45" t="n"/>
      <c r="C212" s="45" t="n"/>
      <c r="D212" s="45" t="n"/>
      <c r="E212" s="45" t="n"/>
      <c r="F212" s="46" t="n"/>
      <c r="G212" s="47">
        <f>IF($B212="","",IF(OR($D212="Rejected",$D212="Ghosted",$D212="Archived",$D212="Offer"),"",IF(MAX($H212,$I212)=0,"",IF(MAX($H212,$I212)&gt;=TODAY(),0,DATEDIF(MAX($H212,$I212),TODAY(),"D")))))</f>
        <v/>
      </c>
      <c r="H212" s="46" t="n"/>
      <c r="I212" s="46" t="n"/>
      <c r="J212" s="45" t="n"/>
      <c r="K212" s="45" t="n"/>
      <c r="L212" s="45" t="n"/>
      <c r="M212" s="48" t="n"/>
      <c r="N212" s="45" t="n"/>
      <c r="O212" s="45" t="n"/>
      <c r="P212" s="45" t="n"/>
      <c r="Q212" s="45" t="n"/>
      <c r="R212" s="45" t="n"/>
      <c r="S212" s="45" t="n"/>
      <c r="T212" s="44">
        <f>IF(OR($B212="",$F212="",$D212="Rejected",$D212="Ghosted",$D212="Archived"),"",COUNTIFS($F$8:$F$407,"&lt;"&amp;$F212,$B$8:$B$407,"&lt;&gt;",$D$8:$D$407,"&lt;&gt;Rejected",$D$8:$D$407,"&lt;&gt;Ghosted",$D$8:$D$407,"&lt;&gt;Archived")+COUNTIFS($F$8:$F212,$F212,$B$8:$B212,"&lt;&gt;",$D$8:$D212,"&lt;&gt;Rejected",$D$8:$D212,"&lt;&gt;Ghosted",$D$8:$D212,"&lt;&gt;Archived")-1)</f>
        <v/>
      </c>
    </row>
    <row r="213" ht="19" customHeight="1">
      <c r="A213" s="44">
        <f>IF($B213="","",ROW()-7)</f>
        <v/>
      </c>
      <c r="B213" s="45" t="n"/>
      <c r="C213" s="45" t="n"/>
      <c r="D213" s="45" t="n"/>
      <c r="E213" s="45" t="n"/>
      <c r="F213" s="46" t="n"/>
      <c r="G213" s="47">
        <f>IF($B213="","",IF(OR($D213="Rejected",$D213="Ghosted",$D213="Archived",$D213="Offer"),"",IF(MAX($H213,$I213)=0,"",IF(MAX($H213,$I213)&gt;=TODAY(),0,DATEDIF(MAX($H213,$I213),TODAY(),"D")))))</f>
        <v/>
      </c>
      <c r="H213" s="46" t="n"/>
      <c r="I213" s="46" t="n"/>
      <c r="J213" s="45" t="n"/>
      <c r="K213" s="45" t="n"/>
      <c r="L213" s="45" t="n"/>
      <c r="M213" s="48" t="n"/>
      <c r="N213" s="45" t="n"/>
      <c r="O213" s="45" t="n"/>
      <c r="P213" s="45" t="n"/>
      <c r="Q213" s="45" t="n"/>
      <c r="R213" s="45" t="n"/>
      <c r="S213" s="45" t="n"/>
      <c r="T213" s="44">
        <f>IF(OR($B213="",$F213="",$D213="Rejected",$D213="Ghosted",$D213="Archived"),"",COUNTIFS($F$8:$F$407,"&lt;"&amp;$F213,$B$8:$B$407,"&lt;&gt;",$D$8:$D$407,"&lt;&gt;Rejected",$D$8:$D$407,"&lt;&gt;Ghosted",$D$8:$D$407,"&lt;&gt;Archived")+COUNTIFS($F$8:$F213,$F213,$B$8:$B213,"&lt;&gt;",$D$8:$D213,"&lt;&gt;Rejected",$D$8:$D213,"&lt;&gt;Ghosted",$D$8:$D213,"&lt;&gt;Archived")-1)</f>
        <v/>
      </c>
    </row>
    <row r="214" ht="19" customHeight="1">
      <c r="A214" s="44">
        <f>IF($B214="","",ROW()-7)</f>
        <v/>
      </c>
      <c r="B214" s="45" t="n"/>
      <c r="C214" s="45" t="n"/>
      <c r="D214" s="45" t="n"/>
      <c r="E214" s="45" t="n"/>
      <c r="F214" s="46" t="n"/>
      <c r="G214" s="47">
        <f>IF($B214="","",IF(OR($D214="Rejected",$D214="Ghosted",$D214="Archived",$D214="Offer"),"",IF(MAX($H214,$I214)=0,"",IF(MAX($H214,$I214)&gt;=TODAY(),0,DATEDIF(MAX($H214,$I214),TODAY(),"D")))))</f>
        <v/>
      </c>
      <c r="H214" s="46" t="n"/>
      <c r="I214" s="46" t="n"/>
      <c r="J214" s="45" t="n"/>
      <c r="K214" s="45" t="n"/>
      <c r="L214" s="45" t="n"/>
      <c r="M214" s="48" t="n"/>
      <c r="N214" s="45" t="n"/>
      <c r="O214" s="45" t="n"/>
      <c r="P214" s="45" t="n"/>
      <c r="Q214" s="45" t="n"/>
      <c r="R214" s="45" t="n"/>
      <c r="S214" s="45" t="n"/>
      <c r="T214" s="44">
        <f>IF(OR($B214="",$F214="",$D214="Rejected",$D214="Ghosted",$D214="Archived"),"",COUNTIFS($F$8:$F$407,"&lt;"&amp;$F214,$B$8:$B$407,"&lt;&gt;",$D$8:$D$407,"&lt;&gt;Rejected",$D$8:$D$407,"&lt;&gt;Ghosted",$D$8:$D$407,"&lt;&gt;Archived")+COUNTIFS($F$8:$F214,$F214,$B$8:$B214,"&lt;&gt;",$D$8:$D214,"&lt;&gt;Rejected",$D$8:$D214,"&lt;&gt;Ghosted",$D$8:$D214,"&lt;&gt;Archived")-1)</f>
        <v/>
      </c>
    </row>
    <row r="215" ht="19" customHeight="1">
      <c r="A215" s="44">
        <f>IF($B215="","",ROW()-7)</f>
        <v/>
      </c>
      <c r="B215" s="45" t="n"/>
      <c r="C215" s="45" t="n"/>
      <c r="D215" s="45" t="n"/>
      <c r="E215" s="45" t="n"/>
      <c r="F215" s="46" t="n"/>
      <c r="G215" s="47">
        <f>IF($B215="","",IF(OR($D215="Rejected",$D215="Ghosted",$D215="Archived",$D215="Offer"),"",IF(MAX($H215,$I215)=0,"",IF(MAX($H215,$I215)&gt;=TODAY(),0,DATEDIF(MAX($H215,$I215),TODAY(),"D")))))</f>
        <v/>
      </c>
      <c r="H215" s="46" t="n"/>
      <c r="I215" s="46" t="n"/>
      <c r="J215" s="45" t="n"/>
      <c r="K215" s="45" t="n"/>
      <c r="L215" s="45" t="n"/>
      <c r="M215" s="48" t="n"/>
      <c r="N215" s="45" t="n"/>
      <c r="O215" s="45" t="n"/>
      <c r="P215" s="45" t="n"/>
      <c r="Q215" s="45" t="n"/>
      <c r="R215" s="45" t="n"/>
      <c r="S215" s="45" t="n"/>
      <c r="T215" s="44">
        <f>IF(OR($B215="",$F215="",$D215="Rejected",$D215="Ghosted",$D215="Archived"),"",COUNTIFS($F$8:$F$407,"&lt;"&amp;$F215,$B$8:$B$407,"&lt;&gt;",$D$8:$D$407,"&lt;&gt;Rejected",$D$8:$D$407,"&lt;&gt;Ghosted",$D$8:$D$407,"&lt;&gt;Archived")+COUNTIFS($F$8:$F215,$F215,$B$8:$B215,"&lt;&gt;",$D$8:$D215,"&lt;&gt;Rejected",$D$8:$D215,"&lt;&gt;Ghosted",$D$8:$D215,"&lt;&gt;Archived")-1)</f>
        <v/>
      </c>
    </row>
    <row r="216" ht="19" customHeight="1">
      <c r="A216" s="44">
        <f>IF($B216="","",ROW()-7)</f>
        <v/>
      </c>
      <c r="B216" s="45" t="n"/>
      <c r="C216" s="45" t="n"/>
      <c r="D216" s="45" t="n"/>
      <c r="E216" s="45" t="n"/>
      <c r="F216" s="46" t="n"/>
      <c r="G216" s="47">
        <f>IF($B216="","",IF(OR($D216="Rejected",$D216="Ghosted",$D216="Archived",$D216="Offer"),"",IF(MAX($H216,$I216)=0,"",IF(MAX($H216,$I216)&gt;=TODAY(),0,DATEDIF(MAX($H216,$I216),TODAY(),"D")))))</f>
        <v/>
      </c>
      <c r="H216" s="46" t="n"/>
      <c r="I216" s="46" t="n"/>
      <c r="J216" s="45" t="n"/>
      <c r="K216" s="45" t="n"/>
      <c r="L216" s="45" t="n"/>
      <c r="M216" s="48" t="n"/>
      <c r="N216" s="45" t="n"/>
      <c r="O216" s="45" t="n"/>
      <c r="P216" s="45" t="n"/>
      <c r="Q216" s="45" t="n"/>
      <c r="R216" s="45" t="n"/>
      <c r="S216" s="45" t="n"/>
      <c r="T216" s="44">
        <f>IF(OR($B216="",$F216="",$D216="Rejected",$D216="Ghosted",$D216="Archived"),"",COUNTIFS($F$8:$F$407,"&lt;"&amp;$F216,$B$8:$B$407,"&lt;&gt;",$D$8:$D$407,"&lt;&gt;Rejected",$D$8:$D$407,"&lt;&gt;Ghosted",$D$8:$D$407,"&lt;&gt;Archived")+COUNTIFS($F$8:$F216,$F216,$B$8:$B216,"&lt;&gt;",$D$8:$D216,"&lt;&gt;Rejected",$D$8:$D216,"&lt;&gt;Ghosted",$D$8:$D216,"&lt;&gt;Archived")-1)</f>
        <v/>
      </c>
    </row>
    <row r="217" ht="19" customHeight="1">
      <c r="A217" s="44">
        <f>IF($B217="","",ROW()-7)</f>
        <v/>
      </c>
      <c r="B217" s="45" t="n"/>
      <c r="C217" s="45" t="n"/>
      <c r="D217" s="45" t="n"/>
      <c r="E217" s="45" t="n"/>
      <c r="F217" s="46" t="n"/>
      <c r="G217" s="47">
        <f>IF($B217="","",IF(OR($D217="Rejected",$D217="Ghosted",$D217="Archived",$D217="Offer"),"",IF(MAX($H217,$I217)=0,"",IF(MAX($H217,$I217)&gt;=TODAY(),0,DATEDIF(MAX($H217,$I217),TODAY(),"D")))))</f>
        <v/>
      </c>
      <c r="H217" s="46" t="n"/>
      <c r="I217" s="46" t="n"/>
      <c r="J217" s="45" t="n"/>
      <c r="K217" s="45" t="n"/>
      <c r="L217" s="45" t="n"/>
      <c r="M217" s="48" t="n"/>
      <c r="N217" s="45" t="n"/>
      <c r="O217" s="45" t="n"/>
      <c r="P217" s="45" t="n"/>
      <c r="Q217" s="45" t="n"/>
      <c r="R217" s="45" t="n"/>
      <c r="S217" s="45" t="n"/>
      <c r="T217" s="44">
        <f>IF(OR($B217="",$F217="",$D217="Rejected",$D217="Ghosted",$D217="Archived"),"",COUNTIFS($F$8:$F$407,"&lt;"&amp;$F217,$B$8:$B$407,"&lt;&gt;",$D$8:$D$407,"&lt;&gt;Rejected",$D$8:$D$407,"&lt;&gt;Ghosted",$D$8:$D$407,"&lt;&gt;Archived")+COUNTIFS($F$8:$F217,$F217,$B$8:$B217,"&lt;&gt;",$D$8:$D217,"&lt;&gt;Rejected",$D$8:$D217,"&lt;&gt;Ghosted",$D$8:$D217,"&lt;&gt;Archived")-1)</f>
        <v/>
      </c>
    </row>
    <row r="218" ht="19" customHeight="1">
      <c r="A218" s="44">
        <f>IF($B218="","",ROW()-7)</f>
        <v/>
      </c>
      <c r="B218" s="45" t="n"/>
      <c r="C218" s="45" t="n"/>
      <c r="D218" s="45" t="n"/>
      <c r="E218" s="45" t="n"/>
      <c r="F218" s="46" t="n"/>
      <c r="G218" s="47">
        <f>IF($B218="","",IF(OR($D218="Rejected",$D218="Ghosted",$D218="Archived",$D218="Offer"),"",IF(MAX($H218,$I218)=0,"",IF(MAX($H218,$I218)&gt;=TODAY(),0,DATEDIF(MAX($H218,$I218),TODAY(),"D")))))</f>
        <v/>
      </c>
      <c r="H218" s="46" t="n"/>
      <c r="I218" s="46" t="n"/>
      <c r="J218" s="45" t="n"/>
      <c r="K218" s="45" t="n"/>
      <c r="L218" s="45" t="n"/>
      <c r="M218" s="48" t="n"/>
      <c r="N218" s="45" t="n"/>
      <c r="O218" s="45" t="n"/>
      <c r="P218" s="45" t="n"/>
      <c r="Q218" s="45" t="n"/>
      <c r="R218" s="45" t="n"/>
      <c r="S218" s="45" t="n"/>
      <c r="T218" s="44">
        <f>IF(OR($B218="",$F218="",$D218="Rejected",$D218="Ghosted",$D218="Archived"),"",COUNTIFS($F$8:$F$407,"&lt;"&amp;$F218,$B$8:$B$407,"&lt;&gt;",$D$8:$D$407,"&lt;&gt;Rejected",$D$8:$D$407,"&lt;&gt;Ghosted",$D$8:$D$407,"&lt;&gt;Archived")+COUNTIFS($F$8:$F218,$F218,$B$8:$B218,"&lt;&gt;",$D$8:$D218,"&lt;&gt;Rejected",$D$8:$D218,"&lt;&gt;Ghosted",$D$8:$D218,"&lt;&gt;Archived")-1)</f>
        <v/>
      </c>
    </row>
    <row r="219" ht="19" customHeight="1">
      <c r="A219" s="44">
        <f>IF($B219="","",ROW()-7)</f>
        <v/>
      </c>
      <c r="B219" s="45" t="n"/>
      <c r="C219" s="45" t="n"/>
      <c r="D219" s="45" t="n"/>
      <c r="E219" s="45" t="n"/>
      <c r="F219" s="46" t="n"/>
      <c r="G219" s="47">
        <f>IF($B219="","",IF(OR($D219="Rejected",$D219="Ghosted",$D219="Archived",$D219="Offer"),"",IF(MAX($H219,$I219)=0,"",IF(MAX($H219,$I219)&gt;=TODAY(),0,DATEDIF(MAX($H219,$I219),TODAY(),"D")))))</f>
        <v/>
      </c>
      <c r="H219" s="46" t="n"/>
      <c r="I219" s="46" t="n"/>
      <c r="J219" s="45" t="n"/>
      <c r="K219" s="45" t="n"/>
      <c r="L219" s="45" t="n"/>
      <c r="M219" s="48" t="n"/>
      <c r="N219" s="45" t="n"/>
      <c r="O219" s="45" t="n"/>
      <c r="P219" s="45" t="n"/>
      <c r="Q219" s="45" t="n"/>
      <c r="R219" s="45" t="n"/>
      <c r="S219" s="45" t="n"/>
      <c r="T219" s="44">
        <f>IF(OR($B219="",$F219="",$D219="Rejected",$D219="Ghosted",$D219="Archived"),"",COUNTIFS($F$8:$F$407,"&lt;"&amp;$F219,$B$8:$B$407,"&lt;&gt;",$D$8:$D$407,"&lt;&gt;Rejected",$D$8:$D$407,"&lt;&gt;Ghosted",$D$8:$D$407,"&lt;&gt;Archived")+COUNTIFS($F$8:$F219,$F219,$B$8:$B219,"&lt;&gt;",$D$8:$D219,"&lt;&gt;Rejected",$D$8:$D219,"&lt;&gt;Ghosted",$D$8:$D219,"&lt;&gt;Archived")-1)</f>
        <v/>
      </c>
    </row>
    <row r="220" ht="19" customHeight="1">
      <c r="A220" s="44">
        <f>IF($B220="","",ROW()-7)</f>
        <v/>
      </c>
      <c r="B220" s="45" t="n"/>
      <c r="C220" s="45" t="n"/>
      <c r="D220" s="45" t="n"/>
      <c r="E220" s="45" t="n"/>
      <c r="F220" s="46" t="n"/>
      <c r="G220" s="47">
        <f>IF($B220="","",IF(OR($D220="Rejected",$D220="Ghosted",$D220="Archived",$D220="Offer"),"",IF(MAX($H220,$I220)=0,"",IF(MAX($H220,$I220)&gt;=TODAY(),0,DATEDIF(MAX($H220,$I220),TODAY(),"D")))))</f>
        <v/>
      </c>
      <c r="H220" s="46" t="n"/>
      <c r="I220" s="46" t="n"/>
      <c r="J220" s="45" t="n"/>
      <c r="K220" s="45" t="n"/>
      <c r="L220" s="45" t="n"/>
      <c r="M220" s="48" t="n"/>
      <c r="N220" s="45" t="n"/>
      <c r="O220" s="45" t="n"/>
      <c r="P220" s="45" t="n"/>
      <c r="Q220" s="45" t="n"/>
      <c r="R220" s="45" t="n"/>
      <c r="S220" s="45" t="n"/>
      <c r="T220" s="44">
        <f>IF(OR($B220="",$F220="",$D220="Rejected",$D220="Ghosted",$D220="Archived"),"",COUNTIFS($F$8:$F$407,"&lt;"&amp;$F220,$B$8:$B$407,"&lt;&gt;",$D$8:$D$407,"&lt;&gt;Rejected",$D$8:$D$407,"&lt;&gt;Ghosted",$D$8:$D$407,"&lt;&gt;Archived")+COUNTIFS($F$8:$F220,$F220,$B$8:$B220,"&lt;&gt;",$D$8:$D220,"&lt;&gt;Rejected",$D$8:$D220,"&lt;&gt;Ghosted",$D$8:$D220,"&lt;&gt;Archived")-1)</f>
        <v/>
      </c>
    </row>
    <row r="221" ht="19" customHeight="1">
      <c r="A221" s="44">
        <f>IF($B221="","",ROW()-7)</f>
        <v/>
      </c>
      <c r="B221" s="45" t="n"/>
      <c r="C221" s="45" t="n"/>
      <c r="D221" s="45" t="n"/>
      <c r="E221" s="45" t="n"/>
      <c r="F221" s="46" t="n"/>
      <c r="G221" s="47">
        <f>IF($B221="","",IF(OR($D221="Rejected",$D221="Ghosted",$D221="Archived",$D221="Offer"),"",IF(MAX($H221,$I221)=0,"",IF(MAX($H221,$I221)&gt;=TODAY(),0,DATEDIF(MAX($H221,$I221),TODAY(),"D")))))</f>
        <v/>
      </c>
      <c r="H221" s="46" t="n"/>
      <c r="I221" s="46" t="n"/>
      <c r="J221" s="45" t="n"/>
      <c r="K221" s="45" t="n"/>
      <c r="L221" s="45" t="n"/>
      <c r="M221" s="48" t="n"/>
      <c r="N221" s="45" t="n"/>
      <c r="O221" s="45" t="n"/>
      <c r="P221" s="45" t="n"/>
      <c r="Q221" s="45" t="n"/>
      <c r="R221" s="45" t="n"/>
      <c r="S221" s="45" t="n"/>
      <c r="T221" s="44">
        <f>IF(OR($B221="",$F221="",$D221="Rejected",$D221="Ghosted",$D221="Archived"),"",COUNTIFS($F$8:$F$407,"&lt;"&amp;$F221,$B$8:$B$407,"&lt;&gt;",$D$8:$D$407,"&lt;&gt;Rejected",$D$8:$D$407,"&lt;&gt;Ghosted",$D$8:$D$407,"&lt;&gt;Archived")+COUNTIFS($F$8:$F221,$F221,$B$8:$B221,"&lt;&gt;",$D$8:$D221,"&lt;&gt;Rejected",$D$8:$D221,"&lt;&gt;Ghosted",$D$8:$D221,"&lt;&gt;Archived")-1)</f>
        <v/>
      </c>
    </row>
    <row r="222" ht="19" customHeight="1">
      <c r="A222" s="44">
        <f>IF($B222="","",ROW()-7)</f>
        <v/>
      </c>
      <c r="B222" s="45" t="n"/>
      <c r="C222" s="45" t="n"/>
      <c r="D222" s="45" t="n"/>
      <c r="E222" s="45" t="n"/>
      <c r="F222" s="46" t="n"/>
      <c r="G222" s="47">
        <f>IF($B222="","",IF(OR($D222="Rejected",$D222="Ghosted",$D222="Archived",$D222="Offer"),"",IF(MAX($H222,$I222)=0,"",IF(MAX($H222,$I222)&gt;=TODAY(),0,DATEDIF(MAX($H222,$I222),TODAY(),"D")))))</f>
        <v/>
      </c>
      <c r="H222" s="46" t="n"/>
      <c r="I222" s="46" t="n"/>
      <c r="J222" s="45" t="n"/>
      <c r="K222" s="45" t="n"/>
      <c r="L222" s="45" t="n"/>
      <c r="M222" s="48" t="n"/>
      <c r="N222" s="45" t="n"/>
      <c r="O222" s="45" t="n"/>
      <c r="P222" s="45" t="n"/>
      <c r="Q222" s="45" t="n"/>
      <c r="R222" s="45" t="n"/>
      <c r="S222" s="45" t="n"/>
      <c r="T222" s="44">
        <f>IF(OR($B222="",$F222="",$D222="Rejected",$D222="Ghosted",$D222="Archived"),"",COUNTIFS($F$8:$F$407,"&lt;"&amp;$F222,$B$8:$B$407,"&lt;&gt;",$D$8:$D$407,"&lt;&gt;Rejected",$D$8:$D$407,"&lt;&gt;Ghosted",$D$8:$D$407,"&lt;&gt;Archived")+COUNTIFS($F$8:$F222,$F222,$B$8:$B222,"&lt;&gt;",$D$8:$D222,"&lt;&gt;Rejected",$D$8:$D222,"&lt;&gt;Ghosted",$D$8:$D222,"&lt;&gt;Archived")-1)</f>
        <v/>
      </c>
    </row>
    <row r="223" ht="19" customHeight="1">
      <c r="A223" s="44">
        <f>IF($B223="","",ROW()-7)</f>
        <v/>
      </c>
      <c r="B223" s="45" t="n"/>
      <c r="C223" s="45" t="n"/>
      <c r="D223" s="45" t="n"/>
      <c r="E223" s="45" t="n"/>
      <c r="F223" s="46" t="n"/>
      <c r="G223" s="47">
        <f>IF($B223="","",IF(OR($D223="Rejected",$D223="Ghosted",$D223="Archived",$D223="Offer"),"",IF(MAX($H223,$I223)=0,"",IF(MAX($H223,$I223)&gt;=TODAY(),0,DATEDIF(MAX($H223,$I223),TODAY(),"D")))))</f>
        <v/>
      </c>
      <c r="H223" s="46" t="n"/>
      <c r="I223" s="46" t="n"/>
      <c r="J223" s="45" t="n"/>
      <c r="K223" s="45" t="n"/>
      <c r="L223" s="45" t="n"/>
      <c r="M223" s="48" t="n"/>
      <c r="N223" s="45" t="n"/>
      <c r="O223" s="45" t="n"/>
      <c r="P223" s="45" t="n"/>
      <c r="Q223" s="45" t="n"/>
      <c r="R223" s="45" t="n"/>
      <c r="S223" s="45" t="n"/>
      <c r="T223" s="44">
        <f>IF(OR($B223="",$F223="",$D223="Rejected",$D223="Ghosted",$D223="Archived"),"",COUNTIFS($F$8:$F$407,"&lt;"&amp;$F223,$B$8:$B$407,"&lt;&gt;",$D$8:$D$407,"&lt;&gt;Rejected",$D$8:$D$407,"&lt;&gt;Ghosted",$D$8:$D$407,"&lt;&gt;Archived")+COUNTIFS($F$8:$F223,$F223,$B$8:$B223,"&lt;&gt;",$D$8:$D223,"&lt;&gt;Rejected",$D$8:$D223,"&lt;&gt;Ghosted",$D$8:$D223,"&lt;&gt;Archived")-1)</f>
        <v/>
      </c>
    </row>
    <row r="224" ht="19" customHeight="1">
      <c r="A224" s="44">
        <f>IF($B224="","",ROW()-7)</f>
        <v/>
      </c>
      <c r="B224" s="45" t="n"/>
      <c r="C224" s="45" t="n"/>
      <c r="D224" s="45" t="n"/>
      <c r="E224" s="45" t="n"/>
      <c r="F224" s="46" t="n"/>
      <c r="G224" s="47">
        <f>IF($B224="","",IF(OR($D224="Rejected",$D224="Ghosted",$D224="Archived",$D224="Offer"),"",IF(MAX($H224,$I224)=0,"",IF(MAX($H224,$I224)&gt;=TODAY(),0,DATEDIF(MAX($H224,$I224),TODAY(),"D")))))</f>
        <v/>
      </c>
      <c r="H224" s="46" t="n"/>
      <c r="I224" s="46" t="n"/>
      <c r="J224" s="45" t="n"/>
      <c r="K224" s="45" t="n"/>
      <c r="L224" s="45" t="n"/>
      <c r="M224" s="48" t="n"/>
      <c r="N224" s="45" t="n"/>
      <c r="O224" s="45" t="n"/>
      <c r="P224" s="45" t="n"/>
      <c r="Q224" s="45" t="n"/>
      <c r="R224" s="45" t="n"/>
      <c r="S224" s="45" t="n"/>
      <c r="T224" s="44">
        <f>IF(OR($B224="",$F224="",$D224="Rejected",$D224="Ghosted",$D224="Archived"),"",COUNTIFS($F$8:$F$407,"&lt;"&amp;$F224,$B$8:$B$407,"&lt;&gt;",$D$8:$D$407,"&lt;&gt;Rejected",$D$8:$D$407,"&lt;&gt;Ghosted",$D$8:$D$407,"&lt;&gt;Archived")+COUNTIFS($F$8:$F224,$F224,$B$8:$B224,"&lt;&gt;",$D$8:$D224,"&lt;&gt;Rejected",$D$8:$D224,"&lt;&gt;Ghosted",$D$8:$D224,"&lt;&gt;Archived")-1)</f>
        <v/>
      </c>
    </row>
    <row r="225" ht="19" customHeight="1">
      <c r="A225" s="44">
        <f>IF($B225="","",ROW()-7)</f>
        <v/>
      </c>
      <c r="B225" s="45" t="n"/>
      <c r="C225" s="45" t="n"/>
      <c r="D225" s="45" t="n"/>
      <c r="E225" s="45" t="n"/>
      <c r="F225" s="46" t="n"/>
      <c r="G225" s="47">
        <f>IF($B225="","",IF(OR($D225="Rejected",$D225="Ghosted",$D225="Archived",$D225="Offer"),"",IF(MAX($H225,$I225)=0,"",IF(MAX($H225,$I225)&gt;=TODAY(),0,DATEDIF(MAX($H225,$I225),TODAY(),"D")))))</f>
        <v/>
      </c>
      <c r="H225" s="46" t="n"/>
      <c r="I225" s="46" t="n"/>
      <c r="J225" s="45" t="n"/>
      <c r="K225" s="45" t="n"/>
      <c r="L225" s="45" t="n"/>
      <c r="M225" s="48" t="n"/>
      <c r="N225" s="45" t="n"/>
      <c r="O225" s="45" t="n"/>
      <c r="P225" s="45" t="n"/>
      <c r="Q225" s="45" t="n"/>
      <c r="R225" s="45" t="n"/>
      <c r="S225" s="45" t="n"/>
      <c r="T225" s="44">
        <f>IF(OR($B225="",$F225="",$D225="Rejected",$D225="Ghosted",$D225="Archived"),"",COUNTIFS($F$8:$F$407,"&lt;"&amp;$F225,$B$8:$B$407,"&lt;&gt;",$D$8:$D$407,"&lt;&gt;Rejected",$D$8:$D$407,"&lt;&gt;Ghosted",$D$8:$D$407,"&lt;&gt;Archived")+COUNTIFS($F$8:$F225,$F225,$B$8:$B225,"&lt;&gt;",$D$8:$D225,"&lt;&gt;Rejected",$D$8:$D225,"&lt;&gt;Ghosted",$D$8:$D225,"&lt;&gt;Archived")-1)</f>
        <v/>
      </c>
    </row>
    <row r="226" ht="19" customHeight="1">
      <c r="A226" s="44">
        <f>IF($B226="","",ROW()-7)</f>
        <v/>
      </c>
      <c r="B226" s="45" t="n"/>
      <c r="C226" s="45" t="n"/>
      <c r="D226" s="45" t="n"/>
      <c r="E226" s="45" t="n"/>
      <c r="F226" s="46" t="n"/>
      <c r="G226" s="47">
        <f>IF($B226="","",IF(OR($D226="Rejected",$D226="Ghosted",$D226="Archived",$D226="Offer"),"",IF(MAX($H226,$I226)=0,"",IF(MAX($H226,$I226)&gt;=TODAY(),0,DATEDIF(MAX($H226,$I226),TODAY(),"D")))))</f>
        <v/>
      </c>
      <c r="H226" s="46" t="n"/>
      <c r="I226" s="46" t="n"/>
      <c r="J226" s="45" t="n"/>
      <c r="K226" s="45" t="n"/>
      <c r="L226" s="45" t="n"/>
      <c r="M226" s="48" t="n"/>
      <c r="N226" s="45" t="n"/>
      <c r="O226" s="45" t="n"/>
      <c r="P226" s="45" t="n"/>
      <c r="Q226" s="45" t="n"/>
      <c r="R226" s="45" t="n"/>
      <c r="S226" s="45" t="n"/>
      <c r="T226" s="44">
        <f>IF(OR($B226="",$F226="",$D226="Rejected",$D226="Ghosted",$D226="Archived"),"",COUNTIFS($F$8:$F$407,"&lt;"&amp;$F226,$B$8:$B$407,"&lt;&gt;",$D$8:$D$407,"&lt;&gt;Rejected",$D$8:$D$407,"&lt;&gt;Ghosted",$D$8:$D$407,"&lt;&gt;Archived")+COUNTIFS($F$8:$F226,$F226,$B$8:$B226,"&lt;&gt;",$D$8:$D226,"&lt;&gt;Rejected",$D$8:$D226,"&lt;&gt;Ghosted",$D$8:$D226,"&lt;&gt;Archived")-1)</f>
        <v/>
      </c>
    </row>
    <row r="227" ht="19" customHeight="1">
      <c r="A227" s="44">
        <f>IF($B227="","",ROW()-7)</f>
        <v/>
      </c>
      <c r="B227" s="45" t="n"/>
      <c r="C227" s="45" t="n"/>
      <c r="D227" s="45" t="n"/>
      <c r="E227" s="45" t="n"/>
      <c r="F227" s="46" t="n"/>
      <c r="G227" s="47">
        <f>IF($B227="","",IF(OR($D227="Rejected",$D227="Ghosted",$D227="Archived",$D227="Offer"),"",IF(MAX($H227,$I227)=0,"",IF(MAX($H227,$I227)&gt;=TODAY(),0,DATEDIF(MAX($H227,$I227),TODAY(),"D")))))</f>
        <v/>
      </c>
      <c r="H227" s="46" t="n"/>
      <c r="I227" s="46" t="n"/>
      <c r="J227" s="45" t="n"/>
      <c r="K227" s="45" t="n"/>
      <c r="L227" s="45" t="n"/>
      <c r="M227" s="48" t="n"/>
      <c r="N227" s="45" t="n"/>
      <c r="O227" s="45" t="n"/>
      <c r="P227" s="45" t="n"/>
      <c r="Q227" s="45" t="n"/>
      <c r="R227" s="45" t="n"/>
      <c r="S227" s="45" t="n"/>
      <c r="T227" s="44">
        <f>IF(OR($B227="",$F227="",$D227="Rejected",$D227="Ghosted",$D227="Archived"),"",COUNTIFS($F$8:$F$407,"&lt;"&amp;$F227,$B$8:$B$407,"&lt;&gt;",$D$8:$D$407,"&lt;&gt;Rejected",$D$8:$D$407,"&lt;&gt;Ghosted",$D$8:$D$407,"&lt;&gt;Archived")+COUNTIFS($F$8:$F227,$F227,$B$8:$B227,"&lt;&gt;",$D$8:$D227,"&lt;&gt;Rejected",$D$8:$D227,"&lt;&gt;Ghosted",$D$8:$D227,"&lt;&gt;Archived")-1)</f>
        <v/>
      </c>
    </row>
    <row r="228" ht="19" customHeight="1">
      <c r="A228" s="44">
        <f>IF($B228="","",ROW()-7)</f>
        <v/>
      </c>
      <c r="B228" s="45" t="n"/>
      <c r="C228" s="45" t="n"/>
      <c r="D228" s="45" t="n"/>
      <c r="E228" s="45" t="n"/>
      <c r="F228" s="46" t="n"/>
      <c r="G228" s="47">
        <f>IF($B228="","",IF(OR($D228="Rejected",$D228="Ghosted",$D228="Archived",$D228="Offer"),"",IF(MAX($H228,$I228)=0,"",IF(MAX($H228,$I228)&gt;=TODAY(),0,DATEDIF(MAX($H228,$I228),TODAY(),"D")))))</f>
        <v/>
      </c>
      <c r="H228" s="46" t="n"/>
      <c r="I228" s="46" t="n"/>
      <c r="J228" s="45" t="n"/>
      <c r="K228" s="45" t="n"/>
      <c r="L228" s="45" t="n"/>
      <c r="M228" s="48" t="n"/>
      <c r="N228" s="45" t="n"/>
      <c r="O228" s="45" t="n"/>
      <c r="P228" s="45" t="n"/>
      <c r="Q228" s="45" t="n"/>
      <c r="R228" s="45" t="n"/>
      <c r="S228" s="45" t="n"/>
      <c r="T228" s="44">
        <f>IF(OR($B228="",$F228="",$D228="Rejected",$D228="Ghosted",$D228="Archived"),"",COUNTIFS($F$8:$F$407,"&lt;"&amp;$F228,$B$8:$B$407,"&lt;&gt;",$D$8:$D$407,"&lt;&gt;Rejected",$D$8:$D$407,"&lt;&gt;Ghosted",$D$8:$D$407,"&lt;&gt;Archived")+COUNTIFS($F$8:$F228,$F228,$B$8:$B228,"&lt;&gt;",$D$8:$D228,"&lt;&gt;Rejected",$D$8:$D228,"&lt;&gt;Ghosted",$D$8:$D228,"&lt;&gt;Archived")-1)</f>
        <v/>
      </c>
    </row>
    <row r="229" ht="19" customHeight="1">
      <c r="A229" s="44">
        <f>IF($B229="","",ROW()-7)</f>
        <v/>
      </c>
      <c r="B229" s="45" t="n"/>
      <c r="C229" s="45" t="n"/>
      <c r="D229" s="45" t="n"/>
      <c r="E229" s="45" t="n"/>
      <c r="F229" s="46" t="n"/>
      <c r="G229" s="47">
        <f>IF($B229="","",IF(OR($D229="Rejected",$D229="Ghosted",$D229="Archived",$D229="Offer"),"",IF(MAX($H229,$I229)=0,"",IF(MAX($H229,$I229)&gt;=TODAY(),0,DATEDIF(MAX($H229,$I229),TODAY(),"D")))))</f>
        <v/>
      </c>
      <c r="H229" s="46" t="n"/>
      <c r="I229" s="46" t="n"/>
      <c r="J229" s="45" t="n"/>
      <c r="K229" s="45" t="n"/>
      <c r="L229" s="45" t="n"/>
      <c r="M229" s="48" t="n"/>
      <c r="N229" s="45" t="n"/>
      <c r="O229" s="45" t="n"/>
      <c r="P229" s="45" t="n"/>
      <c r="Q229" s="45" t="n"/>
      <c r="R229" s="45" t="n"/>
      <c r="S229" s="45" t="n"/>
      <c r="T229" s="44">
        <f>IF(OR($B229="",$F229="",$D229="Rejected",$D229="Ghosted",$D229="Archived"),"",COUNTIFS($F$8:$F$407,"&lt;"&amp;$F229,$B$8:$B$407,"&lt;&gt;",$D$8:$D$407,"&lt;&gt;Rejected",$D$8:$D$407,"&lt;&gt;Ghosted",$D$8:$D$407,"&lt;&gt;Archived")+COUNTIFS($F$8:$F229,$F229,$B$8:$B229,"&lt;&gt;",$D$8:$D229,"&lt;&gt;Rejected",$D$8:$D229,"&lt;&gt;Ghosted",$D$8:$D229,"&lt;&gt;Archived")-1)</f>
        <v/>
      </c>
    </row>
    <row r="230" ht="19" customHeight="1">
      <c r="A230" s="44">
        <f>IF($B230="","",ROW()-7)</f>
        <v/>
      </c>
      <c r="B230" s="45" t="n"/>
      <c r="C230" s="45" t="n"/>
      <c r="D230" s="45" t="n"/>
      <c r="E230" s="45" t="n"/>
      <c r="F230" s="46" t="n"/>
      <c r="G230" s="47">
        <f>IF($B230="","",IF(OR($D230="Rejected",$D230="Ghosted",$D230="Archived",$D230="Offer"),"",IF(MAX($H230,$I230)=0,"",IF(MAX($H230,$I230)&gt;=TODAY(),0,DATEDIF(MAX($H230,$I230),TODAY(),"D")))))</f>
        <v/>
      </c>
      <c r="H230" s="46" t="n"/>
      <c r="I230" s="46" t="n"/>
      <c r="J230" s="45" t="n"/>
      <c r="K230" s="45" t="n"/>
      <c r="L230" s="45" t="n"/>
      <c r="M230" s="48" t="n"/>
      <c r="N230" s="45" t="n"/>
      <c r="O230" s="45" t="n"/>
      <c r="P230" s="45" t="n"/>
      <c r="Q230" s="45" t="n"/>
      <c r="R230" s="45" t="n"/>
      <c r="S230" s="45" t="n"/>
      <c r="T230" s="44">
        <f>IF(OR($B230="",$F230="",$D230="Rejected",$D230="Ghosted",$D230="Archived"),"",COUNTIFS($F$8:$F$407,"&lt;"&amp;$F230,$B$8:$B$407,"&lt;&gt;",$D$8:$D$407,"&lt;&gt;Rejected",$D$8:$D$407,"&lt;&gt;Ghosted",$D$8:$D$407,"&lt;&gt;Archived")+COUNTIFS($F$8:$F230,$F230,$B$8:$B230,"&lt;&gt;",$D$8:$D230,"&lt;&gt;Rejected",$D$8:$D230,"&lt;&gt;Ghosted",$D$8:$D230,"&lt;&gt;Archived")-1)</f>
        <v/>
      </c>
    </row>
    <row r="231" ht="19" customHeight="1">
      <c r="A231" s="44">
        <f>IF($B231="","",ROW()-7)</f>
        <v/>
      </c>
      <c r="B231" s="45" t="n"/>
      <c r="C231" s="45" t="n"/>
      <c r="D231" s="45" t="n"/>
      <c r="E231" s="45" t="n"/>
      <c r="F231" s="46" t="n"/>
      <c r="G231" s="47">
        <f>IF($B231="","",IF(OR($D231="Rejected",$D231="Ghosted",$D231="Archived",$D231="Offer"),"",IF(MAX($H231,$I231)=0,"",IF(MAX($H231,$I231)&gt;=TODAY(),0,DATEDIF(MAX($H231,$I231),TODAY(),"D")))))</f>
        <v/>
      </c>
      <c r="H231" s="46" t="n"/>
      <c r="I231" s="46" t="n"/>
      <c r="J231" s="45" t="n"/>
      <c r="K231" s="45" t="n"/>
      <c r="L231" s="45" t="n"/>
      <c r="M231" s="48" t="n"/>
      <c r="N231" s="45" t="n"/>
      <c r="O231" s="45" t="n"/>
      <c r="P231" s="45" t="n"/>
      <c r="Q231" s="45" t="n"/>
      <c r="R231" s="45" t="n"/>
      <c r="S231" s="45" t="n"/>
      <c r="T231" s="44">
        <f>IF(OR($B231="",$F231="",$D231="Rejected",$D231="Ghosted",$D231="Archived"),"",COUNTIFS($F$8:$F$407,"&lt;"&amp;$F231,$B$8:$B$407,"&lt;&gt;",$D$8:$D$407,"&lt;&gt;Rejected",$D$8:$D$407,"&lt;&gt;Ghosted",$D$8:$D$407,"&lt;&gt;Archived")+COUNTIFS($F$8:$F231,$F231,$B$8:$B231,"&lt;&gt;",$D$8:$D231,"&lt;&gt;Rejected",$D$8:$D231,"&lt;&gt;Ghosted",$D$8:$D231,"&lt;&gt;Archived")-1)</f>
        <v/>
      </c>
    </row>
    <row r="232" ht="19" customHeight="1">
      <c r="A232" s="44">
        <f>IF($B232="","",ROW()-7)</f>
        <v/>
      </c>
      <c r="B232" s="45" t="n"/>
      <c r="C232" s="45" t="n"/>
      <c r="D232" s="45" t="n"/>
      <c r="E232" s="45" t="n"/>
      <c r="F232" s="46" t="n"/>
      <c r="G232" s="47">
        <f>IF($B232="","",IF(OR($D232="Rejected",$D232="Ghosted",$D232="Archived",$D232="Offer"),"",IF(MAX($H232,$I232)=0,"",IF(MAX($H232,$I232)&gt;=TODAY(),0,DATEDIF(MAX($H232,$I232),TODAY(),"D")))))</f>
        <v/>
      </c>
      <c r="H232" s="46" t="n"/>
      <c r="I232" s="46" t="n"/>
      <c r="J232" s="45" t="n"/>
      <c r="K232" s="45" t="n"/>
      <c r="L232" s="45" t="n"/>
      <c r="M232" s="48" t="n"/>
      <c r="N232" s="45" t="n"/>
      <c r="O232" s="45" t="n"/>
      <c r="P232" s="45" t="n"/>
      <c r="Q232" s="45" t="n"/>
      <c r="R232" s="45" t="n"/>
      <c r="S232" s="45" t="n"/>
      <c r="T232" s="44">
        <f>IF(OR($B232="",$F232="",$D232="Rejected",$D232="Ghosted",$D232="Archived"),"",COUNTIFS($F$8:$F$407,"&lt;"&amp;$F232,$B$8:$B$407,"&lt;&gt;",$D$8:$D$407,"&lt;&gt;Rejected",$D$8:$D$407,"&lt;&gt;Ghosted",$D$8:$D$407,"&lt;&gt;Archived")+COUNTIFS($F$8:$F232,$F232,$B$8:$B232,"&lt;&gt;",$D$8:$D232,"&lt;&gt;Rejected",$D$8:$D232,"&lt;&gt;Ghosted",$D$8:$D232,"&lt;&gt;Archived")-1)</f>
        <v/>
      </c>
    </row>
    <row r="233" ht="19" customHeight="1">
      <c r="A233" s="44">
        <f>IF($B233="","",ROW()-7)</f>
        <v/>
      </c>
      <c r="B233" s="45" t="n"/>
      <c r="C233" s="45" t="n"/>
      <c r="D233" s="45" t="n"/>
      <c r="E233" s="45" t="n"/>
      <c r="F233" s="46" t="n"/>
      <c r="G233" s="47">
        <f>IF($B233="","",IF(OR($D233="Rejected",$D233="Ghosted",$D233="Archived",$D233="Offer"),"",IF(MAX($H233,$I233)=0,"",IF(MAX($H233,$I233)&gt;=TODAY(),0,DATEDIF(MAX($H233,$I233),TODAY(),"D")))))</f>
        <v/>
      </c>
      <c r="H233" s="46" t="n"/>
      <c r="I233" s="46" t="n"/>
      <c r="J233" s="45" t="n"/>
      <c r="K233" s="45" t="n"/>
      <c r="L233" s="45" t="n"/>
      <c r="M233" s="48" t="n"/>
      <c r="N233" s="45" t="n"/>
      <c r="O233" s="45" t="n"/>
      <c r="P233" s="45" t="n"/>
      <c r="Q233" s="45" t="n"/>
      <c r="R233" s="45" t="n"/>
      <c r="S233" s="45" t="n"/>
      <c r="T233" s="44">
        <f>IF(OR($B233="",$F233="",$D233="Rejected",$D233="Ghosted",$D233="Archived"),"",COUNTIFS($F$8:$F$407,"&lt;"&amp;$F233,$B$8:$B$407,"&lt;&gt;",$D$8:$D$407,"&lt;&gt;Rejected",$D$8:$D$407,"&lt;&gt;Ghosted",$D$8:$D$407,"&lt;&gt;Archived")+COUNTIFS($F$8:$F233,$F233,$B$8:$B233,"&lt;&gt;",$D$8:$D233,"&lt;&gt;Rejected",$D$8:$D233,"&lt;&gt;Ghosted",$D$8:$D233,"&lt;&gt;Archived")-1)</f>
        <v/>
      </c>
    </row>
    <row r="234" ht="19" customHeight="1">
      <c r="A234" s="44">
        <f>IF($B234="","",ROW()-7)</f>
        <v/>
      </c>
      <c r="B234" s="45" t="n"/>
      <c r="C234" s="45" t="n"/>
      <c r="D234" s="45" t="n"/>
      <c r="E234" s="45" t="n"/>
      <c r="F234" s="46" t="n"/>
      <c r="G234" s="47">
        <f>IF($B234="","",IF(OR($D234="Rejected",$D234="Ghosted",$D234="Archived",$D234="Offer"),"",IF(MAX($H234,$I234)=0,"",IF(MAX($H234,$I234)&gt;=TODAY(),0,DATEDIF(MAX($H234,$I234),TODAY(),"D")))))</f>
        <v/>
      </c>
      <c r="H234" s="46" t="n"/>
      <c r="I234" s="46" t="n"/>
      <c r="J234" s="45" t="n"/>
      <c r="K234" s="45" t="n"/>
      <c r="L234" s="45" t="n"/>
      <c r="M234" s="48" t="n"/>
      <c r="N234" s="45" t="n"/>
      <c r="O234" s="45" t="n"/>
      <c r="P234" s="45" t="n"/>
      <c r="Q234" s="45" t="n"/>
      <c r="R234" s="45" t="n"/>
      <c r="S234" s="45" t="n"/>
      <c r="T234" s="44">
        <f>IF(OR($B234="",$F234="",$D234="Rejected",$D234="Ghosted",$D234="Archived"),"",COUNTIFS($F$8:$F$407,"&lt;"&amp;$F234,$B$8:$B$407,"&lt;&gt;",$D$8:$D$407,"&lt;&gt;Rejected",$D$8:$D$407,"&lt;&gt;Ghosted",$D$8:$D$407,"&lt;&gt;Archived")+COUNTIFS($F$8:$F234,$F234,$B$8:$B234,"&lt;&gt;",$D$8:$D234,"&lt;&gt;Rejected",$D$8:$D234,"&lt;&gt;Ghosted",$D$8:$D234,"&lt;&gt;Archived")-1)</f>
        <v/>
      </c>
    </row>
    <row r="235" ht="19" customHeight="1">
      <c r="A235" s="44">
        <f>IF($B235="","",ROW()-7)</f>
        <v/>
      </c>
      <c r="B235" s="45" t="n"/>
      <c r="C235" s="45" t="n"/>
      <c r="D235" s="45" t="n"/>
      <c r="E235" s="45" t="n"/>
      <c r="F235" s="46" t="n"/>
      <c r="G235" s="47">
        <f>IF($B235="","",IF(OR($D235="Rejected",$D235="Ghosted",$D235="Archived",$D235="Offer"),"",IF(MAX($H235,$I235)=0,"",IF(MAX($H235,$I235)&gt;=TODAY(),0,DATEDIF(MAX($H235,$I235),TODAY(),"D")))))</f>
        <v/>
      </c>
      <c r="H235" s="46" t="n"/>
      <c r="I235" s="46" t="n"/>
      <c r="J235" s="45" t="n"/>
      <c r="K235" s="45" t="n"/>
      <c r="L235" s="45" t="n"/>
      <c r="M235" s="48" t="n"/>
      <c r="N235" s="45" t="n"/>
      <c r="O235" s="45" t="n"/>
      <c r="P235" s="45" t="n"/>
      <c r="Q235" s="45" t="n"/>
      <c r="R235" s="45" t="n"/>
      <c r="S235" s="45" t="n"/>
      <c r="T235" s="44">
        <f>IF(OR($B235="",$F235="",$D235="Rejected",$D235="Ghosted",$D235="Archived"),"",COUNTIFS($F$8:$F$407,"&lt;"&amp;$F235,$B$8:$B$407,"&lt;&gt;",$D$8:$D$407,"&lt;&gt;Rejected",$D$8:$D$407,"&lt;&gt;Ghosted",$D$8:$D$407,"&lt;&gt;Archived")+COUNTIFS($F$8:$F235,$F235,$B$8:$B235,"&lt;&gt;",$D$8:$D235,"&lt;&gt;Rejected",$D$8:$D235,"&lt;&gt;Ghosted",$D$8:$D235,"&lt;&gt;Archived")-1)</f>
        <v/>
      </c>
    </row>
    <row r="236" ht="19" customHeight="1">
      <c r="A236" s="44">
        <f>IF($B236="","",ROW()-7)</f>
        <v/>
      </c>
      <c r="B236" s="45" t="n"/>
      <c r="C236" s="45" t="n"/>
      <c r="D236" s="45" t="n"/>
      <c r="E236" s="45" t="n"/>
      <c r="F236" s="46" t="n"/>
      <c r="G236" s="47">
        <f>IF($B236="","",IF(OR($D236="Rejected",$D236="Ghosted",$D236="Archived",$D236="Offer"),"",IF(MAX($H236,$I236)=0,"",IF(MAX($H236,$I236)&gt;=TODAY(),0,DATEDIF(MAX($H236,$I236),TODAY(),"D")))))</f>
        <v/>
      </c>
      <c r="H236" s="46" t="n"/>
      <c r="I236" s="46" t="n"/>
      <c r="J236" s="45" t="n"/>
      <c r="K236" s="45" t="n"/>
      <c r="L236" s="45" t="n"/>
      <c r="M236" s="48" t="n"/>
      <c r="N236" s="45" t="n"/>
      <c r="O236" s="45" t="n"/>
      <c r="P236" s="45" t="n"/>
      <c r="Q236" s="45" t="n"/>
      <c r="R236" s="45" t="n"/>
      <c r="S236" s="45" t="n"/>
      <c r="T236" s="44">
        <f>IF(OR($B236="",$F236="",$D236="Rejected",$D236="Ghosted",$D236="Archived"),"",COUNTIFS($F$8:$F$407,"&lt;"&amp;$F236,$B$8:$B$407,"&lt;&gt;",$D$8:$D$407,"&lt;&gt;Rejected",$D$8:$D$407,"&lt;&gt;Ghosted",$D$8:$D$407,"&lt;&gt;Archived")+COUNTIFS($F$8:$F236,$F236,$B$8:$B236,"&lt;&gt;",$D$8:$D236,"&lt;&gt;Rejected",$D$8:$D236,"&lt;&gt;Ghosted",$D$8:$D236,"&lt;&gt;Archived")-1)</f>
        <v/>
      </c>
    </row>
    <row r="237" ht="19" customHeight="1">
      <c r="A237" s="44">
        <f>IF($B237="","",ROW()-7)</f>
        <v/>
      </c>
      <c r="B237" s="45" t="n"/>
      <c r="C237" s="45" t="n"/>
      <c r="D237" s="45" t="n"/>
      <c r="E237" s="45" t="n"/>
      <c r="F237" s="46" t="n"/>
      <c r="G237" s="47">
        <f>IF($B237="","",IF(OR($D237="Rejected",$D237="Ghosted",$D237="Archived",$D237="Offer"),"",IF(MAX($H237,$I237)=0,"",IF(MAX($H237,$I237)&gt;=TODAY(),0,DATEDIF(MAX($H237,$I237),TODAY(),"D")))))</f>
        <v/>
      </c>
      <c r="H237" s="46" t="n"/>
      <c r="I237" s="46" t="n"/>
      <c r="J237" s="45" t="n"/>
      <c r="K237" s="45" t="n"/>
      <c r="L237" s="45" t="n"/>
      <c r="M237" s="48" t="n"/>
      <c r="N237" s="45" t="n"/>
      <c r="O237" s="45" t="n"/>
      <c r="P237" s="45" t="n"/>
      <c r="Q237" s="45" t="n"/>
      <c r="R237" s="45" t="n"/>
      <c r="S237" s="45" t="n"/>
      <c r="T237" s="44">
        <f>IF(OR($B237="",$F237="",$D237="Rejected",$D237="Ghosted",$D237="Archived"),"",COUNTIFS($F$8:$F$407,"&lt;"&amp;$F237,$B$8:$B$407,"&lt;&gt;",$D$8:$D$407,"&lt;&gt;Rejected",$D$8:$D$407,"&lt;&gt;Ghosted",$D$8:$D$407,"&lt;&gt;Archived")+COUNTIFS($F$8:$F237,$F237,$B$8:$B237,"&lt;&gt;",$D$8:$D237,"&lt;&gt;Rejected",$D$8:$D237,"&lt;&gt;Ghosted",$D$8:$D237,"&lt;&gt;Archived")-1)</f>
        <v/>
      </c>
    </row>
    <row r="238" ht="19" customHeight="1">
      <c r="A238" s="44">
        <f>IF($B238="","",ROW()-7)</f>
        <v/>
      </c>
      <c r="B238" s="45" t="n"/>
      <c r="C238" s="45" t="n"/>
      <c r="D238" s="45" t="n"/>
      <c r="E238" s="45" t="n"/>
      <c r="F238" s="46" t="n"/>
      <c r="G238" s="47">
        <f>IF($B238="","",IF(OR($D238="Rejected",$D238="Ghosted",$D238="Archived",$D238="Offer"),"",IF(MAX($H238,$I238)=0,"",IF(MAX($H238,$I238)&gt;=TODAY(),0,DATEDIF(MAX($H238,$I238),TODAY(),"D")))))</f>
        <v/>
      </c>
      <c r="H238" s="46" t="n"/>
      <c r="I238" s="46" t="n"/>
      <c r="J238" s="45" t="n"/>
      <c r="K238" s="45" t="n"/>
      <c r="L238" s="45" t="n"/>
      <c r="M238" s="48" t="n"/>
      <c r="N238" s="45" t="n"/>
      <c r="O238" s="45" t="n"/>
      <c r="P238" s="45" t="n"/>
      <c r="Q238" s="45" t="n"/>
      <c r="R238" s="45" t="n"/>
      <c r="S238" s="45" t="n"/>
      <c r="T238" s="44">
        <f>IF(OR($B238="",$F238="",$D238="Rejected",$D238="Ghosted",$D238="Archived"),"",COUNTIFS($F$8:$F$407,"&lt;"&amp;$F238,$B$8:$B$407,"&lt;&gt;",$D$8:$D$407,"&lt;&gt;Rejected",$D$8:$D$407,"&lt;&gt;Ghosted",$D$8:$D$407,"&lt;&gt;Archived")+COUNTIFS($F$8:$F238,$F238,$B$8:$B238,"&lt;&gt;",$D$8:$D238,"&lt;&gt;Rejected",$D$8:$D238,"&lt;&gt;Ghosted",$D$8:$D238,"&lt;&gt;Archived")-1)</f>
        <v/>
      </c>
    </row>
    <row r="239" ht="19" customHeight="1">
      <c r="A239" s="44">
        <f>IF($B239="","",ROW()-7)</f>
        <v/>
      </c>
      <c r="B239" s="45" t="n"/>
      <c r="C239" s="45" t="n"/>
      <c r="D239" s="45" t="n"/>
      <c r="E239" s="45" t="n"/>
      <c r="F239" s="46" t="n"/>
      <c r="G239" s="47">
        <f>IF($B239="","",IF(OR($D239="Rejected",$D239="Ghosted",$D239="Archived",$D239="Offer"),"",IF(MAX($H239,$I239)=0,"",IF(MAX($H239,$I239)&gt;=TODAY(),0,DATEDIF(MAX($H239,$I239),TODAY(),"D")))))</f>
        <v/>
      </c>
      <c r="H239" s="46" t="n"/>
      <c r="I239" s="46" t="n"/>
      <c r="J239" s="45" t="n"/>
      <c r="K239" s="45" t="n"/>
      <c r="L239" s="45" t="n"/>
      <c r="M239" s="48" t="n"/>
      <c r="N239" s="45" t="n"/>
      <c r="O239" s="45" t="n"/>
      <c r="P239" s="45" t="n"/>
      <c r="Q239" s="45" t="n"/>
      <c r="R239" s="45" t="n"/>
      <c r="S239" s="45" t="n"/>
      <c r="T239" s="44">
        <f>IF(OR($B239="",$F239="",$D239="Rejected",$D239="Ghosted",$D239="Archived"),"",COUNTIFS($F$8:$F$407,"&lt;"&amp;$F239,$B$8:$B$407,"&lt;&gt;",$D$8:$D$407,"&lt;&gt;Rejected",$D$8:$D$407,"&lt;&gt;Ghosted",$D$8:$D$407,"&lt;&gt;Archived")+COUNTIFS($F$8:$F239,$F239,$B$8:$B239,"&lt;&gt;",$D$8:$D239,"&lt;&gt;Rejected",$D$8:$D239,"&lt;&gt;Ghosted",$D$8:$D239,"&lt;&gt;Archived")-1)</f>
        <v/>
      </c>
    </row>
    <row r="240" ht="19" customHeight="1">
      <c r="A240" s="44">
        <f>IF($B240="","",ROW()-7)</f>
        <v/>
      </c>
      <c r="B240" s="45" t="n"/>
      <c r="C240" s="45" t="n"/>
      <c r="D240" s="45" t="n"/>
      <c r="E240" s="45" t="n"/>
      <c r="F240" s="46" t="n"/>
      <c r="G240" s="47">
        <f>IF($B240="","",IF(OR($D240="Rejected",$D240="Ghosted",$D240="Archived",$D240="Offer"),"",IF(MAX($H240,$I240)=0,"",IF(MAX($H240,$I240)&gt;=TODAY(),0,DATEDIF(MAX($H240,$I240),TODAY(),"D")))))</f>
        <v/>
      </c>
      <c r="H240" s="46" t="n"/>
      <c r="I240" s="46" t="n"/>
      <c r="J240" s="45" t="n"/>
      <c r="K240" s="45" t="n"/>
      <c r="L240" s="45" t="n"/>
      <c r="M240" s="48" t="n"/>
      <c r="N240" s="45" t="n"/>
      <c r="O240" s="45" t="n"/>
      <c r="P240" s="45" t="n"/>
      <c r="Q240" s="45" t="n"/>
      <c r="R240" s="45" t="n"/>
      <c r="S240" s="45" t="n"/>
      <c r="T240" s="44">
        <f>IF(OR($B240="",$F240="",$D240="Rejected",$D240="Ghosted",$D240="Archived"),"",COUNTIFS($F$8:$F$407,"&lt;"&amp;$F240,$B$8:$B$407,"&lt;&gt;",$D$8:$D$407,"&lt;&gt;Rejected",$D$8:$D$407,"&lt;&gt;Ghosted",$D$8:$D$407,"&lt;&gt;Archived")+COUNTIFS($F$8:$F240,$F240,$B$8:$B240,"&lt;&gt;",$D$8:$D240,"&lt;&gt;Rejected",$D$8:$D240,"&lt;&gt;Ghosted",$D$8:$D240,"&lt;&gt;Archived")-1)</f>
        <v/>
      </c>
    </row>
    <row r="241" ht="19" customHeight="1">
      <c r="A241" s="44">
        <f>IF($B241="","",ROW()-7)</f>
        <v/>
      </c>
      <c r="B241" s="45" t="n"/>
      <c r="C241" s="45" t="n"/>
      <c r="D241" s="45" t="n"/>
      <c r="E241" s="45" t="n"/>
      <c r="F241" s="46" t="n"/>
      <c r="G241" s="47">
        <f>IF($B241="","",IF(OR($D241="Rejected",$D241="Ghosted",$D241="Archived",$D241="Offer"),"",IF(MAX($H241,$I241)=0,"",IF(MAX($H241,$I241)&gt;=TODAY(),0,DATEDIF(MAX($H241,$I241),TODAY(),"D")))))</f>
        <v/>
      </c>
      <c r="H241" s="46" t="n"/>
      <c r="I241" s="46" t="n"/>
      <c r="J241" s="45" t="n"/>
      <c r="K241" s="45" t="n"/>
      <c r="L241" s="45" t="n"/>
      <c r="M241" s="48" t="n"/>
      <c r="N241" s="45" t="n"/>
      <c r="O241" s="45" t="n"/>
      <c r="P241" s="45" t="n"/>
      <c r="Q241" s="45" t="n"/>
      <c r="R241" s="45" t="n"/>
      <c r="S241" s="45" t="n"/>
      <c r="T241" s="44">
        <f>IF(OR($B241="",$F241="",$D241="Rejected",$D241="Ghosted",$D241="Archived"),"",COUNTIFS($F$8:$F$407,"&lt;"&amp;$F241,$B$8:$B$407,"&lt;&gt;",$D$8:$D$407,"&lt;&gt;Rejected",$D$8:$D$407,"&lt;&gt;Ghosted",$D$8:$D$407,"&lt;&gt;Archived")+COUNTIFS($F$8:$F241,$F241,$B$8:$B241,"&lt;&gt;",$D$8:$D241,"&lt;&gt;Rejected",$D$8:$D241,"&lt;&gt;Ghosted",$D$8:$D241,"&lt;&gt;Archived")-1)</f>
        <v/>
      </c>
    </row>
    <row r="242" ht="19" customHeight="1">
      <c r="A242" s="44">
        <f>IF($B242="","",ROW()-7)</f>
        <v/>
      </c>
      <c r="B242" s="45" t="n"/>
      <c r="C242" s="45" t="n"/>
      <c r="D242" s="45" t="n"/>
      <c r="E242" s="45" t="n"/>
      <c r="F242" s="46" t="n"/>
      <c r="G242" s="47">
        <f>IF($B242="","",IF(OR($D242="Rejected",$D242="Ghosted",$D242="Archived",$D242="Offer"),"",IF(MAX($H242,$I242)=0,"",IF(MAX($H242,$I242)&gt;=TODAY(),0,DATEDIF(MAX($H242,$I242),TODAY(),"D")))))</f>
        <v/>
      </c>
      <c r="H242" s="46" t="n"/>
      <c r="I242" s="46" t="n"/>
      <c r="J242" s="45" t="n"/>
      <c r="K242" s="45" t="n"/>
      <c r="L242" s="45" t="n"/>
      <c r="M242" s="48" t="n"/>
      <c r="N242" s="45" t="n"/>
      <c r="O242" s="45" t="n"/>
      <c r="P242" s="45" t="n"/>
      <c r="Q242" s="45" t="n"/>
      <c r="R242" s="45" t="n"/>
      <c r="S242" s="45" t="n"/>
      <c r="T242" s="44">
        <f>IF(OR($B242="",$F242="",$D242="Rejected",$D242="Ghosted",$D242="Archived"),"",COUNTIFS($F$8:$F$407,"&lt;"&amp;$F242,$B$8:$B$407,"&lt;&gt;",$D$8:$D$407,"&lt;&gt;Rejected",$D$8:$D$407,"&lt;&gt;Ghosted",$D$8:$D$407,"&lt;&gt;Archived")+COUNTIFS($F$8:$F242,$F242,$B$8:$B242,"&lt;&gt;",$D$8:$D242,"&lt;&gt;Rejected",$D$8:$D242,"&lt;&gt;Ghosted",$D$8:$D242,"&lt;&gt;Archived")-1)</f>
        <v/>
      </c>
    </row>
    <row r="243" ht="19" customHeight="1">
      <c r="A243" s="44">
        <f>IF($B243="","",ROW()-7)</f>
        <v/>
      </c>
      <c r="B243" s="45" t="n"/>
      <c r="C243" s="45" t="n"/>
      <c r="D243" s="45" t="n"/>
      <c r="E243" s="45" t="n"/>
      <c r="F243" s="46" t="n"/>
      <c r="G243" s="47">
        <f>IF($B243="","",IF(OR($D243="Rejected",$D243="Ghosted",$D243="Archived",$D243="Offer"),"",IF(MAX($H243,$I243)=0,"",IF(MAX($H243,$I243)&gt;=TODAY(),0,DATEDIF(MAX($H243,$I243),TODAY(),"D")))))</f>
        <v/>
      </c>
      <c r="H243" s="46" t="n"/>
      <c r="I243" s="46" t="n"/>
      <c r="J243" s="45" t="n"/>
      <c r="K243" s="45" t="n"/>
      <c r="L243" s="45" t="n"/>
      <c r="M243" s="48" t="n"/>
      <c r="N243" s="45" t="n"/>
      <c r="O243" s="45" t="n"/>
      <c r="P243" s="45" t="n"/>
      <c r="Q243" s="45" t="n"/>
      <c r="R243" s="45" t="n"/>
      <c r="S243" s="45" t="n"/>
      <c r="T243" s="44">
        <f>IF(OR($B243="",$F243="",$D243="Rejected",$D243="Ghosted",$D243="Archived"),"",COUNTIFS($F$8:$F$407,"&lt;"&amp;$F243,$B$8:$B$407,"&lt;&gt;",$D$8:$D$407,"&lt;&gt;Rejected",$D$8:$D$407,"&lt;&gt;Ghosted",$D$8:$D$407,"&lt;&gt;Archived")+COUNTIFS($F$8:$F243,$F243,$B$8:$B243,"&lt;&gt;",$D$8:$D243,"&lt;&gt;Rejected",$D$8:$D243,"&lt;&gt;Ghosted",$D$8:$D243,"&lt;&gt;Archived")-1)</f>
        <v/>
      </c>
    </row>
    <row r="244" ht="19" customHeight="1">
      <c r="A244" s="44">
        <f>IF($B244="","",ROW()-7)</f>
        <v/>
      </c>
      <c r="B244" s="45" t="n"/>
      <c r="C244" s="45" t="n"/>
      <c r="D244" s="45" t="n"/>
      <c r="E244" s="45" t="n"/>
      <c r="F244" s="46" t="n"/>
      <c r="G244" s="47">
        <f>IF($B244="","",IF(OR($D244="Rejected",$D244="Ghosted",$D244="Archived",$D244="Offer"),"",IF(MAX($H244,$I244)=0,"",IF(MAX($H244,$I244)&gt;=TODAY(),0,DATEDIF(MAX($H244,$I244),TODAY(),"D")))))</f>
        <v/>
      </c>
      <c r="H244" s="46" t="n"/>
      <c r="I244" s="46" t="n"/>
      <c r="J244" s="45" t="n"/>
      <c r="K244" s="45" t="n"/>
      <c r="L244" s="45" t="n"/>
      <c r="M244" s="48" t="n"/>
      <c r="N244" s="45" t="n"/>
      <c r="O244" s="45" t="n"/>
      <c r="P244" s="45" t="n"/>
      <c r="Q244" s="45" t="n"/>
      <c r="R244" s="45" t="n"/>
      <c r="S244" s="45" t="n"/>
      <c r="T244" s="44">
        <f>IF(OR($B244="",$F244="",$D244="Rejected",$D244="Ghosted",$D244="Archived"),"",COUNTIFS($F$8:$F$407,"&lt;"&amp;$F244,$B$8:$B$407,"&lt;&gt;",$D$8:$D$407,"&lt;&gt;Rejected",$D$8:$D$407,"&lt;&gt;Ghosted",$D$8:$D$407,"&lt;&gt;Archived")+COUNTIFS($F$8:$F244,$F244,$B$8:$B244,"&lt;&gt;",$D$8:$D244,"&lt;&gt;Rejected",$D$8:$D244,"&lt;&gt;Ghosted",$D$8:$D244,"&lt;&gt;Archived")-1)</f>
        <v/>
      </c>
    </row>
    <row r="245" ht="19" customHeight="1">
      <c r="A245" s="44">
        <f>IF($B245="","",ROW()-7)</f>
        <v/>
      </c>
      <c r="B245" s="45" t="n"/>
      <c r="C245" s="45" t="n"/>
      <c r="D245" s="45" t="n"/>
      <c r="E245" s="45" t="n"/>
      <c r="F245" s="46" t="n"/>
      <c r="G245" s="47">
        <f>IF($B245="","",IF(OR($D245="Rejected",$D245="Ghosted",$D245="Archived",$D245="Offer"),"",IF(MAX($H245,$I245)=0,"",IF(MAX($H245,$I245)&gt;=TODAY(),0,DATEDIF(MAX($H245,$I245),TODAY(),"D")))))</f>
        <v/>
      </c>
      <c r="H245" s="46" t="n"/>
      <c r="I245" s="46" t="n"/>
      <c r="J245" s="45" t="n"/>
      <c r="K245" s="45" t="n"/>
      <c r="L245" s="45" t="n"/>
      <c r="M245" s="48" t="n"/>
      <c r="N245" s="45" t="n"/>
      <c r="O245" s="45" t="n"/>
      <c r="P245" s="45" t="n"/>
      <c r="Q245" s="45" t="n"/>
      <c r="R245" s="45" t="n"/>
      <c r="S245" s="45" t="n"/>
      <c r="T245" s="44">
        <f>IF(OR($B245="",$F245="",$D245="Rejected",$D245="Ghosted",$D245="Archived"),"",COUNTIFS($F$8:$F$407,"&lt;"&amp;$F245,$B$8:$B$407,"&lt;&gt;",$D$8:$D$407,"&lt;&gt;Rejected",$D$8:$D$407,"&lt;&gt;Ghosted",$D$8:$D$407,"&lt;&gt;Archived")+COUNTIFS($F$8:$F245,$F245,$B$8:$B245,"&lt;&gt;",$D$8:$D245,"&lt;&gt;Rejected",$D$8:$D245,"&lt;&gt;Ghosted",$D$8:$D245,"&lt;&gt;Archived")-1)</f>
        <v/>
      </c>
    </row>
    <row r="246" ht="19" customHeight="1">
      <c r="A246" s="44">
        <f>IF($B246="","",ROW()-7)</f>
        <v/>
      </c>
      <c r="B246" s="45" t="n"/>
      <c r="C246" s="45" t="n"/>
      <c r="D246" s="45" t="n"/>
      <c r="E246" s="45" t="n"/>
      <c r="F246" s="46" t="n"/>
      <c r="G246" s="47">
        <f>IF($B246="","",IF(OR($D246="Rejected",$D246="Ghosted",$D246="Archived",$D246="Offer"),"",IF(MAX($H246,$I246)=0,"",IF(MAX($H246,$I246)&gt;=TODAY(),0,DATEDIF(MAX($H246,$I246),TODAY(),"D")))))</f>
        <v/>
      </c>
      <c r="H246" s="46" t="n"/>
      <c r="I246" s="46" t="n"/>
      <c r="J246" s="45" t="n"/>
      <c r="K246" s="45" t="n"/>
      <c r="L246" s="45" t="n"/>
      <c r="M246" s="48" t="n"/>
      <c r="N246" s="45" t="n"/>
      <c r="O246" s="45" t="n"/>
      <c r="P246" s="45" t="n"/>
      <c r="Q246" s="45" t="n"/>
      <c r="R246" s="45" t="n"/>
      <c r="S246" s="45" t="n"/>
      <c r="T246" s="44">
        <f>IF(OR($B246="",$F246="",$D246="Rejected",$D246="Ghosted",$D246="Archived"),"",COUNTIFS($F$8:$F$407,"&lt;"&amp;$F246,$B$8:$B$407,"&lt;&gt;",$D$8:$D$407,"&lt;&gt;Rejected",$D$8:$D$407,"&lt;&gt;Ghosted",$D$8:$D$407,"&lt;&gt;Archived")+COUNTIFS($F$8:$F246,$F246,$B$8:$B246,"&lt;&gt;",$D$8:$D246,"&lt;&gt;Rejected",$D$8:$D246,"&lt;&gt;Ghosted",$D$8:$D246,"&lt;&gt;Archived")-1)</f>
        <v/>
      </c>
    </row>
    <row r="247" ht="19" customHeight="1">
      <c r="A247" s="44">
        <f>IF($B247="","",ROW()-7)</f>
        <v/>
      </c>
      <c r="B247" s="45" t="n"/>
      <c r="C247" s="45" t="n"/>
      <c r="D247" s="45" t="n"/>
      <c r="E247" s="45" t="n"/>
      <c r="F247" s="46" t="n"/>
      <c r="G247" s="47">
        <f>IF($B247="","",IF(OR($D247="Rejected",$D247="Ghosted",$D247="Archived",$D247="Offer"),"",IF(MAX($H247,$I247)=0,"",IF(MAX($H247,$I247)&gt;=TODAY(),0,DATEDIF(MAX($H247,$I247),TODAY(),"D")))))</f>
        <v/>
      </c>
      <c r="H247" s="46" t="n"/>
      <c r="I247" s="46" t="n"/>
      <c r="J247" s="45" t="n"/>
      <c r="K247" s="45" t="n"/>
      <c r="L247" s="45" t="n"/>
      <c r="M247" s="48" t="n"/>
      <c r="N247" s="45" t="n"/>
      <c r="O247" s="45" t="n"/>
      <c r="P247" s="45" t="n"/>
      <c r="Q247" s="45" t="n"/>
      <c r="R247" s="45" t="n"/>
      <c r="S247" s="45" t="n"/>
      <c r="T247" s="44">
        <f>IF(OR($B247="",$F247="",$D247="Rejected",$D247="Ghosted",$D247="Archived"),"",COUNTIFS($F$8:$F$407,"&lt;"&amp;$F247,$B$8:$B$407,"&lt;&gt;",$D$8:$D$407,"&lt;&gt;Rejected",$D$8:$D$407,"&lt;&gt;Ghosted",$D$8:$D$407,"&lt;&gt;Archived")+COUNTIFS($F$8:$F247,$F247,$B$8:$B247,"&lt;&gt;",$D$8:$D247,"&lt;&gt;Rejected",$D$8:$D247,"&lt;&gt;Ghosted",$D$8:$D247,"&lt;&gt;Archived")-1)</f>
        <v/>
      </c>
    </row>
    <row r="248" ht="19" customHeight="1">
      <c r="A248" s="44">
        <f>IF($B248="","",ROW()-7)</f>
        <v/>
      </c>
      <c r="B248" s="45" t="n"/>
      <c r="C248" s="45" t="n"/>
      <c r="D248" s="45" t="n"/>
      <c r="E248" s="45" t="n"/>
      <c r="F248" s="46" t="n"/>
      <c r="G248" s="47">
        <f>IF($B248="","",IF(OR($D248="Rejected",$D248="Ghosted",$D248="Archived",$D248="Offer"),"",IF(MAX($H248,$I248)=0,"",IF(MAX($H248,$I248)&gt;=TODAY(),0,DATEDIF(MAX($H248,$I248),TODAY(),"D")))))</f>
        <v/>
      </c>
      <c r="H248" s="46" t="n"/>
      <c r="I248" s="46" t="n"/>
      <c r="J248" s="45" t="n"/>
      <c r="K248" s="45" t="n"/>
      <c r="L248" s="45" t="n"/>
      <c r="M248" s="48" t="n"/>
      <c r="N248" s="45" t="n"/>
      <c r="O248" s="45" t="n"/>
      <c r="P248" s="45" t="n"/>
      <c r="Q248" s="45" t="n"/>
      <c r="R248" s="45" t="n"/>
      <c r="S248" s="45" t="n"/>
      <c r="T248" s="44">
        <f>IF(OR($B248="",$F248="",$D248="Rejected",$D248="Ghosted",$D248="Archived"),"",COUNTIFS($F$8:$F$407,"&lt;"&amp;$F248,$B$8:$B$407,"&lt;&gt;",$D$8:$D$407,"&lt;&gt;Rejected",$D$8:$D$407,"&lt;&gt;Ghosted",$D$8:$D$407,"&lt;&gt;Archived")+COUNTIFS($F$8:$F248,$F248,$B$8:$B248,"&lt;&gt;",$D$8:$D248,"&lt;&gt;Rejected",$D$8:$D248,"&lt;&gt;Ghosted",$D$8:$D248,"&lt;&gt;Archived")-1)</f>
        <v/>
      </c>
    </row>
    <row r="249" ht="19" customHeight="1">
      <c r="A249" s="44">
        <f>IF($B249="","",ROW()-7)</f>
        <v/>
      </c>
      <c r="B249" s="45" t="n"/>
      <c r="C249" s="45" t="n"/>
      <c r="D249" s="45" t="n"/>
      <c r="E249" s="45" t="n"/>
      <c r="F249" s="46" t="n"/>
      <c r="G249" s="47">
        <f>IF($B249="","",IF(OR($D249="Rejected",$D249="Ghosted",$D249="Archived",$D249="Offer"),"",IF(MAX($H249,$I249)=0,"",IF(MAX($H249,$I249)&gt;=TODAY(),0,DATEDIF(MAX($H249,$I249),TODAY(),"D")))))</f>
        <v/>
      </c>
      <c r="H249" s="46" t="n"/>
      <c r="I249" s="46" t="n"/>
      <c r="J249" s="45" t="n"/>
      <c r="K249" s="45" t="n"/>
      <c r="L249" s="45" t="n"/>
      <c r="M249" s="48" t="n"/>
      <c r="N249" s="45" t="n"/>
      <c r="O249" s="45" t="n"/>
      <c r="P249" s="45" t="n"/>
      <c r="Q249" s="45" t="n"/>
      <c r="R249" s="45" t="n"/>
      <c r="S249" s="45" t="n"/>
      <c r="T249" s="44">
        <f>IF(OR($B249="",$F249="",$D249="Rejected",$D249="Ghosted",$D249="Archived"),"",COUNTIFS($F$8:$F$407,"&lt;"&amp;$F249,$B$8:$B$407,"&lt;&gt;",$D$8:$D$407,"&lt;&gt;Rejected",$D$8:$D$407,"&lt;&gt;Ghosted",$D$8:$D$407,"&lt;&gt;Archived")+COUNTIFS($F$8:$F249,$F249,$B$8:$B249,"&lt;&gt;",$D$8:$D249,"&lt;&gt;Rejected",$D$8:$D249,"&lt;&gt;Ghosted",$D$8:$D249,"&lt;&gt;Archived")-1)</f>
        <v/>
      </c>
    </row>
    <row r="250" ht="19" customHeight="1">
      <c r="A250" s="44">
        <f>IF($B250="","",ROW()-7)</f>
        <v/>
      </c>
      <c r="B250" s="45" t="n"/>
      <c r="C250" s="45" t="n"/>
      <c r="D250" s="45" t="n"/>
      <c r="E250" s="45" t="n"/>
      <c r="F250" s="46" t="n"/>
      <c r="G250" s="47">
        <f>IF($B250="","",IF(OR($D250="Rejected",$D250="Ghosted",$D250="Archived",$D250="Offer"),"",IF(MAX($H250,$I250)=0,"",IF(MAX($H250,$I250)&gt;=TODAY(),0,DATEDIF(MAX($H250,$I250),TODAY(),"D")))))</f>
        <v/>
      </c>
      <c r="H250" s="46" t="n"/>
      <c r="I250" s="46" t="n"/>
      <c r="J250" s="45" t="n"/>
      <c r="K250" s="45" t="n"/>
      <c r="L250" s="45" t="n"/>
      <c r="M250" s="48" t="n"/>
      <c r="N250" s="45" t="n"/>
      <c r="O250" s="45" t="n"/>
      <c r="P250" s="45" t="n"/>
      <c r="Q250" s="45" t="n"/>
      <c r="R250" s="45" t="n"/>
      <c r="S250" s="45" t="n"/>
      <c r="T250" s="44">
        <f>IF(OR($B250="",$F250="",$D250="Rejected",$D250="Ghosted",$D250="Archived"),"",COUNTIFS($F$8:$F$407,"&lt;"&amp;$F250,$B$8:$B$407,"&lt;&gt;",$D$8:$D$407,"&lt;&gt;Rejected",$D$8:$D$407,"&lt;&gt;Ghosted",$D$8:$D$407,"&lt;&gt;Archived")+COUNTIFS($F$8:$F250,$F250,$B$8:$B250,"&lt;&gt;",$D$8:$D250,"&lt;&gt;Rejected",$D$8:$D250,"&lt;&gt;Ghosted",$D$8:$D250,"&lt;&gt;Archived")-1)</f>
        <v/>
      </c>
    </row>
    <row r="251" ht="19" customHeight="1">
      <c r="A251" s="44">
        <f>IF($B251="","",ROW()-7)</f>
        <v/>
      </c>
      <c r="B251" s="45" t="n"/>
      <c r="C251" s="45" t="n"/>
      <c r="D251" s="45" t="n"/>
      <c r="E251" s="45" t="n"/>
      <c r="F251" s="46" t="n"/>
      <c r="G251" s="47">
        <f>IF($B251="","",IF(OR($D251="Rejected",$D251="Ghosted",$D251="Archived",$D251="Offer"),"",IF(MAX($H251,$I251)=0,"",IF(MAX($H251,$I251)&gt;=TODAY(),0,DATEDIF(MAX($H251,$I251),TODAY(),"D")))))</f>
        <v/>
      </c>
      <c r="H251" s="46" t="n"/>
      <c r="I251" s="46" t="n"/>
      <c r="J251" s="45" t="n"/>
      <c r="K251" s="45" t="n"/>
      <c r="L251" s="45" t="n"/>
      <c r="M251" s="48" t="n"/>
      <c r="N251" s="45" t="n"/>
      <c r="O251" s="45" t="n"/>
      <c r="P251" s="45" t="n"/>
      <c r="Q251" s="45" t="n"/>
      <c r="R251" s="45" t="n"/>
      <c r="S251" s="45" t="n"/>
      <c r="T251" s="44">
        <f>IF(OR($B251="",$F251="",$D251="Rejected",$D251="Ghosted",$D251="Archived"),"",COUNTIFS($F$8:$F$407,"&lt;"&amp;$F251,$B$8:$B$407,"&lt;&gt;",$D$8:$D$407,"&lt;&gt;Rejected",$D$8:$D$407,"&lt;&gt;Ghosted",$D$8:$D$407,"&lt;&gt;Archived")+COUNTIFS($F$8:$F251,$F251,$B$8:$B251,"&lt;&gt;",$D$8:$D251,"&lt;&gt;Rejected",$D$8:$D251,"&lt;&gt;Ghosted",$D$8:$D251,"&lt;&gt;Archived")-1)</f>
        <v/>
      </c>
    </row>
    <row r="252" ht="19" customHeight="1">
      <c r="A252" s="44">
        <f>IF($B252="","",ROW()-7)</f>
        <v/>
      </c>
      <c r="B252" s="45" t="n"/>
      <c r="C252" s="45" t="n"/>
      <c r="D252" s="45" t="n"/>
      <c r="E252" s="45" t="n"/>
      <c r="F252" s="46" t="n"/>
      <c r="G252" s="47">
        <f>IF($B252="","",IF(OR($D252="Rejected",$D252="Ghosted",$D252="Archived",$D252="Offer"),"",IF(MAX($H252,$I252)=0,"",IF(MAX($H252,$I252)&gt;=TODAY(),0,DATEDIF(MAX($H252,$I252),TODAY(),"D")))))</f>
        <v/>
      </c>
      <c r="H252" s="46" t="n"/>
      <c r="I252" s="46" t="n"/>
      <c r="J252" s="45" t="n"/>
      <c r="K252" s="45" t="n"/>
      <c r="L252" s="45" t="n"/>
      <c r="M252" s="48" t="n"/>
      <c r="N252" s="45" t="n"/>
      <c r="O252" s="45" t="n"/>
      <c r="P252" s="45" t="n"/>
      <c r="Q252" s="45" t="n"/>
      <c r="R252" s="45" t="n"/>
      <c r="S252" s="45" t="n"/>
      <c r="T252" s="44">
        <f>IF(OR($B252="",$F252="",$D252="Rejected",$D252="Ghosted",$D252="Archived"),"",COUNTIFS($F$8:$F$407,"&lt;"&amp;$F252,$B$8:$B$407,"&lt;&gt;",$D$8:$D$407,"&lt;&gt;Rejected",$D$8:$D$407,"&lt;&gt;Ghosted",$D$8:$D$407,"&lt;&gt;Archived")+COUNTIFS($F$8:$F252,$F252,$B$8:$B252,"&lt;&gt;",$D$8:$D252,"&lt;&gt;Rejected",$D$8:$D252,"&lt;&gt;Ghosted",$D$8:$D252,"&lt;&gt;Archived")-1)</f>
        <v/>
      </c>
    </row>
    <row r="253" ht="19" customHeight="1">
      <c r="A253" s="44">
        <f>IF($B253="","",ROW()-7)</f>
        <v/>
      </c>
      <c r="B253" s="45" t="n"/>
      <c r="C253" s="45" t="n"/>
      <c r="D253" s="45" t="n"/>
      <c r="E253" s="45" t="n"/>
      <c r="F253" s="46" t="n"/>
      <c r="G253" s="47">
        <f>IF($B253="","",IF(OR($D253="Rejected",$D253="Ghosted",$D253="Archived",$D253="Offer"),"",IF(MAX($H253,$I253)=0,"",IF(MAX($H253,$I253)&gt;=TODAY(),0,DATEDIF(MAX($H253,$I253),TODAY(),"D")))))</f>
        <v/>
      </c>
      <c r="H253" s="46" t="n"/>
      <c r="I253" s="46" t="n"/>
      <c r="J253" s="45" t="n"/>
      <c r="K253" s="45" t="n"/>
      <c r="L253" s="45" t="n"/>
      <c r="M253" s="48" t="n"/>
      <c r="N253" s="45" t="n"/>
      <c r="O253" s="45" t="n"/>
      <c r="P253" s="45" t="n"/>
      <c r="Q253" s="45" t="n"/>
      <c r="R253" s="45" t="n"/>
      <c r="S253" s="45" t="n"/>
      <c r="T253" s="44">
        <f>IF(OR($B253="",$F253="",$D253="Rejected",$D253="Ghosted",$D253="Archived"),"",COUNTIFS($F$8:$F$407,"&lt;"&amp;$F253,$B$8:$B$407,"&lt;&gt;",$D$8:$D$407,"&lt;&gt;Rejected",$D$8:$D$407,"&lt;&gt;Ghosted",$D$8:$D$407,"&lt;&gt;Archived")+COUNTIFS($F$8:$F253,$F253,$B$8:$B253,"&lt;&gt;",$D$8:$D253,"&lt;&gt;Rejected",$D$8:$D253,"&lt;&gt;Ghosted",$D$8:$D253,"&lt;&gt;Archived")-1)</f>
        <v/>
      </c>
    </row>
    <row r="254" ht="19" customHeight="1">
      <c r="A254" s="44">
        <f>IF($B254="","",ROW()-7)</f>
        <v/>
      </c>
      <c r="B254" s="45" t="n"/>
      <c r="C254" s="45" t="n"/>
      <c r="D254" s="45" t="n"/>
      <c r="E254" s="45" t="n"/>
      <c r="F254" s="46" t="n"/>
      <c r="G254" s="47">
        <f>IF($B254="","",IF(OR($D254="Rejected",$D254="Ghosted",$D254="Archived",$D254="Offer"),"",IF(MAX($H254,$I254)=0,"",IF(MAX($H254,$I254)&gt;=TODAY(),0,DATEDIF(MAX($H254,$I254),TODAY(),"D")))))</f>
        <v/>
      </c>
      <c r="H254" s="46" t="n"/>
      <c r="I254" s="46" t="n"/>
      <c r="J254" s="45" t="n"/>
      <c r="K254" s="45" t="n"/>
      <c r="L254" s="45" t="n"/>
      <c r="M254" s="48" t="n"/>
      <c r="N254" s="45" t="n"/>
      <c r="O254" s="45" t="n"/>
      <c r="P254" s="45" t="n"/>
      <c r="Q254" s="45" t="n"/>
      <c r="R254" s="45" t="n"/>
      <c r="S254" s="45" t="n"/>
      <c r="T254" s="44">
        <f>IF(OR($B254="",$F254="",$D254="Rejected",$D254="Ghosted",$D254="Archived"),"",COUNTIFS($F$8:$F$407,"&lt;"&amp;$F254,$B$8:$B$407,"&lt;&gt;",$D$8:$D$407,"&lt;&gt;Rejected",$D$8:$D$407,"&lt;&gt;Ghosted",$D$8:$D$407,"&lt;&gt;Archived")+COUNTIFS($F$8:$F254,$F254,$B$8:$B254,"&lt;&gt;",$D$8:$D254,"&lt;&gt;Rejected",$D$8:$D254,"&lt;&gt;Ghosted",$D$8:$D254,"&lt;&gt;Archived")-1)</f>
        <v/>
      </c>
    </row>
    <row r="255" ht="19" customHeight="1">
      <c r="A255" s="44">
        <f>IF($B255="","",ROW()-7)</f>
        <v/>
      </c>
      <c r="B255" s="45" t="n"/>
      <c r="C255" s="45" t="n"/>
      <c r="D255" s="45" t="n"/>
      <c r="E255" s="45" t="n"/>
      <c r="F255" s="46" t="n"/>
      <c r="G255" s="47">
        <f>IF($B255="","",IF(OR($D255="Rejected",$D255="Ghosted",$D255="Archived",$D255="Offer"),"",IF(MAX($H255,$I255)=0,"",IF(MAX($H255,$I255)&gt;=TODAY(),0,DATEDIF(MAX($H255,$I255),TODAY(),"D")))))</f>
        <v/>
      </c>
      <c r="H255" s="46" t="n"/>
      <c r="I255" s="46" t="n"/>
      <c r="J255" s="45" t="n"/>
      <c r="K255" s="45" t="n"/>
      <c r="L255" s="45" t="n"/>
      <c r="M255" s="48" t="n"/>
      <c r="N255" s="45" t="n"/>
      <c r="O255" s="45" t="n"/>
      <c r="P255" s="45" t="n"/>
      <c r="Q255" s="45" t="n"/>
      <c r="R255" s="45" t="n"/>
      <c r="S255" s="45" t="n"/>
      <c r="T255" s="44">
        <f>IF(OR($B255="",$F255="",$D255="Rejected",$D255="Ghosted",$D255="Archived"),"",COUNTIFS($F$8:$F$407,"&lt;"&amp;$F255,$B$8:$B$407,"&lt;&gt;",$D$8:$D$407,"&lt;&gt;Rejected",$D$8:$D$407,"&lt;&gt;Ghosted",$D$8:$D$407,"&lt;&gt;Archived")+COUNTIFS($F$8:$F255,$F255,$B$8:$B255,"&lt;&gt;",$D$8:$D255,"&lt;&gt;Rejected",$D$8:$D255,"&lt;&gt;Ghosted",$D$8:$D255,"&lt;&gt;Archived")-1)</f>
        <v/>
      </c>
    </row>
    <row r="256" ht="19" customHeight="1">
      <c r="A256" s="44">
        <f>IF($B256="","",ROW()-7)</f>
        <v/>
      </c>
      <c r="B256" s="45" t="n"/>
      <c r="C256" s="45" t="n"/>
      <c r="D256" s="45" t="n"/>
      <c r="E256" s="45" t="n"/>
      <c r="F256" s="46" t="n"/>
      <c r="G256" s="47">
        <f>IF($B256="","",IF(OR($D256="Rejected",$D256="Ghosted",$D256="Archived",$D256="Offer"),"",IF(MAX($H256,$I256)=0,"",IF(MAX($H256,$I256)&gt;=TODAY(),0,DATEDIF(MAX($H256,$I256),TODAY(),"D")))))</f>
        <v/>
      </c>
      <c r="H256" s="46" t="n"/>
      <c r="I256" s="46" t="n"/>
      <c r="J256" s="45" t="n"/>
      <c r="K256" s="45" t="n"/>
      <c r="L256" s="45" t="n"/>
      <c r="M256" s="48" t="n"/>
      <c r="N256" s="45" t="n"/>
      <c r="O256" s="45" t="n"/>
      <c r="P256" s="45" t="n"/>
      <c r="Q256" s="45" t="n"/>
      <c r="R256" s="45" t="n"/>
      <c r="S256" s="45" t="n"/>
      <c r="T256" s="44">
        <f>IF(OR($B256="",$F256="",$D256="Rejected",$D256="Ghosted",$D256="Archived"),"",COUNTIFS($F$8:$F$407,"&lt;"&amp;$F256,$B$8:$B$407,"&lt;&gt;",$D$8:$D$407,"&lt;&gt;Rejected",$D$8:$D$407,"&lt;&gt;Ghosted",$D$8:$D$407,"&lt;&gt;Archived")+COUNTIFS($F$8:$F256,$F256,$B$8:$B256,"&lt;&gt;",$D$8:$D256,"&lt;&gt;Rejected",$D$8:$D256,"&lt;&gt;Ghosted",$D$8:$D256,"&lt;&gt;Archived")-1)</f>
        <v/>
      </c>
    </row>
    <row r="257" ht="19" customHeight="1">
      <c r="A257" s="44">
        <f>IF($B257="","",ROW()-7)</f>
        <v/>
      </c>
      <c r="B257" s="45" t="n"/>
      <c r="C257" s="45" t="n"/>
      <c r="D257" s="45" t="n"/>
      <c r="E257" s="45" t="n"/>
      <c r="F257" s="46" t="n"/>
      <c r="G257" s="47">
        <f>IF($B257="","",IF(OR($D257="Rejected",$D257="Ghosted",$D257="Archived",$D257="Offer"),"",IF(MAX($H257,$I257)=0,"",IF(MAX($H257,$I257)&gt;=TODAY(),0,DATEDIF(MAX($H257,$I257),TODAY(),"D")))))</f>
        <v/>
      </c>
      <c r="H257" s="46" t="n"/>
      <c r="I257" s="46" t="n"/>
      <c r="J257" s="45" t="n"/>
      <c r="K257" s="45" t="n"/>
      <c r="L257" s="45" t="n"/>
      <c r="M257" s="48" t="n"/>
      <c r="N257" s="45" t="n"/>
      <c r="O257" s="45" t="n"/>
      <c r="P257" s="45" t="n"/>
      <c r="Q257" s="45" t="n"/>
      <c r="R257" s="45" t="n"/>
      <c r="S257" s="45" t="n"/>
      <c r="T257" s="44">
        <f>IF(OR($B257="",$F257="",$D257="Rejected",$D257="Ghosted",$D257="Archived"),"",COUNTIFS($F$8:$F$407,"&lt;"&amp;$F257,$B$8:$B$407,"&lt;&gt;",$D$8:$D$407,"&lt;&gt;Rejected",$D$8:$D$407,"&lt;&gt;Ghosted",$D$8:$D$407,"&lt;&gt;Archived")+COUNTIFS($F$8:$F257,$F257,$B$8:$B257,"&lt;&gt;",$D$8:$D257,"&lt;&gt;Rejected",$D$8:$D257,"&lt;&gt;Ghosted",$D$8:$D257,"&lt;&gt;Archived")-1)</f>
        <v/>
      </c>
    </row>
    <row r="258" ht="19" customHeight="1">
      <c r="A258" s="44">
        <f>IF($B258="","",ROW()-7)</f>
        <v/>
      </c>
      <c r="B258" s="45" t="n"/>
      <c r="C258" s="45" t="n"/>
      <c r="D258" s="45" t="n"/>
      <c r="E258" s="45" t="n"/>
      <c r="F258" s="46" t="n"/>
      <c r="G258" s="47">
        <f>IF($B258="","",IF(OR($D258="Rejected",$D258="Ghosted",$D258="Archived",$D258="Offer"),"",IF(MAX($H258,$I258)=0,"",IF(MAX($H258,$I258)&gt;=TODAY(),0,DATEDIF(MAX($H258,$I258),TODAY(),"D")))))</f>
        <v/>
      </c>
      <c r="H258" s="46" t="n"/>
      <c r="I258" s="46" t="n"/>
      <c r="J258" s="45" t="n"/>
      <c r="K258" s="45" t="n"/>
      <c r="L258" s="45" t="n"/>
      <c r="M258" s="48" t="n"/>
      <c r="N258" s="45" t="n"/>
      <c r="O258" s="45" t="n"/>
      <c r="P258" s="45" t="n"/>
      <c r="Q258" s="45" t="n"/>
      <c r="R258" s="45" t="n"/>
      <c r="S258" s="45" t="n"/>
      <c r="T258" s="44">
        <f>IF(OR($B258="",$F258="",$D258="Rejected",$D258="Ghosted",$D258="Archived"),"",COUNTIFS($F$8:$F$407,"&lt;"&amp;$F258,$B$8:$B$407,"&lt;&gt;",$D$8:$D$407,"&lt;&gt;Rejected",$D$8:$D$407,"&lt;&gt;Ghosted",$D$8:$D$407,"&lt;&gt;Archived")+COUNTIFS($F$8:$F258,$F258,$B$8:$B258,"&lt;&gt;",$D$8:$D258,"&lt;&gt;Rejected",$D$8:$D258,"&lt;&gt;Ghosted",$D$8:$D258,"&lt;&gt;Archived")-1)</f>
        <v/>
      </c>
    </row>
    <row r="259" ht="19" customHeight="1">
      <c r="A259" s="44">
        <f>IF($B259="","",ROW()-7)</f>
        <v/>
      </c>
      <c r="B259" s="45" t="n"/>
      <c r="C259" s="45" t="n"/>
      <c r="D259" s="45" t="n"/>
      <c r="E259" s="45" t="n"/>
      <c r="F259" s="46" t="n"/>
      <c r="G259" s="47">
        <f>IF($B259="","",IF(OR($D259="Rejected",$D259="Ghosted",$D259="Archived",$D259="Offer"),"",IF(MAX($H259,$I259)=0,"",IF(MAX($H259,$I259)&gt;=TODAY(),0,DATEDIF(MAX($H259,$I259),TODAY(),"D")))))</f>
        <v/>
      </c>
      <c r="H259" s="46" t="n"/>
      <c r="I259" s="46" t="n"/>
      <c r="J259" s="45" t="n"/>
      <c r="K259" s="45" t="n"/>
      <c r="L259" s="45" t="n"/>
      <c r="M259" s="48" t="n"/>
      <c r="N259" s="45" t="n"/>
      <c r="O259" s="45" t="n"/>
      <c r="P259" s="45" t="n"/>
      <c r="Q259" s="45" t="n"/>
      <c r="R259" s="45" t="n"/>
      <c r="S259" s="45" t="n"/>
      <c r="T259" s="44">
        <f>IF(OR($B259="",$F259="",$D259="Rejected",$D259="Ghosted",$D259="Archived"),"",COUNTIFS($F$8:$F$407,"&lt;"&amp;$F259,$B$8:$B$407,"&lt;&gt;",$D$8:$D$407,"&lt;&gt;Rejected",$D$8:$D$407,"&lt;&gt;Ghosted",$D$8:$D$407,"&lt;&gt;Archived")+COUNTIFS($F$8:$F259,$F259,$B$8:$B259,"&lt;&gt;",$D$8:$D259,"&lt;&gt;Rejected",$D$8:$D259,"&lt;&gt;Ghosted",$D$8:$D259,"&lt;&gt;Archived")-1)</f>
        <v/>
      </c>
    </row>
    <row r="260" ht="19" customHeight="1">
      <c r="A260" s="44">
        <f>IF($B260="","",ROW()-7)</f>
        <v/>
      </c>
      <c r="B260" s="45" t="n"/>
      <c r="C260" s="45" t="n"/>
      <c r="D260" s="45" t="n"/>
      <c r="E260" s="45" t="n"/>
      <c r="F260" s="46" t="n"/>
      <c r="G260" s="47">
        <f>IF($B260="","",IF(OR($D260="Rejected",$D260="Ghosted",$D260="Archived",$D260="Offer"),"",IF(MAX($H260,$I260)=0,"",IF(MAX($H260,$I260)&gt;=TODAY(),0,DATEDIF(MAX($H260,$I260),TODAY(),"D")))))</f>
        <v/>
      </c>
      <c r="H260" s="46" t="n"/>
      <c r="I260" s="46" t="n"/>
      <c r="J260" s="45" t="n"/>
      <c r="K260" s="45" t="n"/>
      <c r="L260" s="45" t="n"/>
      <c r="M260" s="48" t="n"/>
      <c r="N260" s="45" t="n"/>
      <c r="O260" s="45" t="n"/>
      <c r="P260" s="45" t="n"/>
      <c r="Q260" s="45" t="n"/>
      <c r="R260" s="45" t="n"/>
      <c r="S260" s="45" t="n"/>
      <c r="T260" s="44">
        <f>IF(OR($B260="",$F260="",$D260="Rejected",$D260="Ghosted",$D260="Archived"),"",COUNTIFS($F$8:$F$407,"&lt;"&amp;$F260,$B$8:$B$407,"&lt;&gt;",$D$8:$D$407,"&lt;&gt;Rejected",$D$8:$D$407,"&lt;&gt;Ghosted",$D$8:$D$407,"&lt;&gt;Archived")+COUNTIFS($F$8:$F260,$F260,$B$8:$B260,"&lt;&gt;",$D$8:$D260,"&lt;&gt;Rejected",$D$8:$D260,"&lt;&gt;Ghosted",$D$8:$D260,"&lt;&gt;Archived")-1)</f>
        <v/>
      </c>
    </row>
    <row r="261" ht="19" customHeight="1">
      <c r="A261" s="44">
        <f>IF($B261="","",ROW()-7)</f>
        <v/>
      </c>
      <c r="B261" s="45" t="n"/>
      <c r="C261" s="45" t="n"/>
      <c r="D261" s="45" t="n"/>
      <c r="E261" s="45" t="n"/>
      <c r="F261" s="46" t="n"/>
      <c r="G261" s="47">
        <f>IF($B261="","",IF(OR($D261="Rejected",$D261="Ghosted",$D261="Archived",$D261="Offer"),"",IF(MAX($H261,$I261)=0,"",IF(MAX($H261,$I261)&gt;=TODAY(),0,DATEDIF(MAX($H261,$I261),TODAY(),"D")))))</f>
        <v/>
      </c>
      <c r="H261" s="46" t="n"/>
      <c r="I261" s="46" t="n"/>
      <c r="J261" s="45" t="n"/>
      <c r="K261" s="45" t="n"/>
      <c r="L261" s="45" t="n"/>
      <c r="M261" s="48" t="n"/>
      <c r="N261" s="45" t="n"/>
      <c r="O261" s="45" t="n"/>
      <c r="P261" s="45" t="n"/>
      <c r="Q261" s="45" t="n"/>
      <c r="R261" s="45" t="n"/>
      <c r="S261" s="45" t="n"/>
      <c r="T261" s="44">
        <f>IF(OR($B261="",$F261="",$D261="Rejected",$D261="Ghosted",$D261="Archived"),"",COUNTIFS($F$8:$F$407,"&lt;"&amp;$F261,$B$8:$B$407,"&lt;&gt;",$D$8:$D$407,"&lt;&gt;Rejected",$D$8:$D$407,"&lt;&gt;Ghosted",$D$8:$D$407,"&lt;&gt;Archived")+COUNTIFS($F$8:$F261,$F261,$B$8:$B261,"&lt;&gt;",$D$8:$D261,"&lt;&gt;Rejected",$D$8:$D261,"&lt;&gt;Ghosted",$D$8:$D261,"&lt;&gt;Archived")-1)</f>
        <v/>
      </c>
    </row>
    <row r="262" ht="19" customHeight="1">
      <c r="A262" s="44">
        <f>IF($B262="","",ROW()-7)</f>
        <v/>
      </c>
      <c r="B262" s="45" t="n"/>
      <c r="C262" s="45" t="n"/>
      <c r="D262" s="45" t="n"/>
      <c r="E262" s="45" t="n"/>
      <c r="F262" s="46" t="n"/>
      <c r="G262" s="47">
        <f>IF($B262="","",IF(OR($D262="Rejected",$D262="Ghosted",$D262="Archived",$D262="Offer"),"",IF(MAX($H262,$I262)=0,"",IF(MAX($H262,$I262)&gt;=TODAY(),0,DATEDIF(MAX($H262,$I262),TODAY(),"D")))))</f>
        <v/>
      </c>
      <c r="H262" s="46" t="n"/>
      <c r="I262" s="46" t="n"/>
      <c r="J262" s="45" t="n"/>
      <c r="K262" s="45" t="n"/>
      <c r="L262" s="45" t="n"/>
      <c r="M262" s="48" t="n"/>
      <c r="N262" s="45" t="n"/>
      <c r="O262" s="45" t="n"/>
      <c r="P262" s="45" t="n"/>
      <c r="Q262" s="45" t="n"/>
      <c r="R262" s="45" t="n"/>
      <c r="S262" s="45" t="n"/>
      <c r="T262" s="44">
        <f>IF(OR($B262="",$F262="",$D262="Rejected",$D262="Ghosted",$D262="Archived"),"",COUNTIFS($F$8:$F$407,"&lt;"&amp;$F262,$B$8:$B$407,"&lt;&gt;",$D$8:$D$407,"&lt;&gt;Rejected",$D$8:$D$407,"&lt;&gt;Ghosted",$D$8:$D$407,"&lt;&gt;Archived")+COUNTIFS($F$8:$F262,$F262,$B$8:$B262,"&lt;&gt;",$D$8:$D262,"&lt;&gt;Rejected",$D$8:$D262,"&lt;&gt;Ghosted",$D$8:$D262,"&lt;&gt;Archived")-1)</f>
        <v/>
      </c>
    </row>
    <row r="263" ht="19" customHeight="1">
      <c r="A263" s="44">
        <f>IF($B263="","",ROW()-7)</f>
        <v/>
      </c>
      <c r="B263" s="45" t="n"/>
      <c r="C263" s="45" t="n"/>
      <c r="D263" s="45" t="n"/>
      <c r="E263" s="45" t="n"/>
      <c r="F263" s="46" t="n"/>
      <c r="G263" s="47">
        <f>IF($B263="","",IF(OR($D263="Rejected",$D263="Ghosted",$D263="Archived",$D263="Offer"),"",IF(MAX($H263,$I263)=0,"",IF(MAX($H263,$I263)&gt;=TODAY(),0,DATEDIF(MAX($H263,$I263),TODAY(),"D")))))</f>
        <v/>
      </c>
      <c r="H263" s="46" t="n"/>
      <c r="I263" s="46" t="n"/>
      <c r="J263" s="45" t="n"/>
      <c r="K263" s="45" t="n"/>
      <c r="L263" s="45" t="n"/>
      <c r="M263" s="48" t="n"/>
      <c r="N263" s="45" t="n"/>
      <c r="O263" s="45" t="n"/>
      <c r="P263" s="45" t="n"/>
      <c r="Q263" s="45" t="n"/>
      <c r="R263" s="45" t="n"/>
      <c r="S263" s="45" t="n"/>
      <c r="T263" s="44">
        <f>IF(OR($B263="",$F263="",$D263="Rejected",$D263="Ghosted",$D263="Archived"),"",COUNTIFS($F$8:$F$407,"&lt;"&amp;$F263,$B$8:$B$407,"&lt;&gt;",$D$8:$D$407,"&lt;&gt;Rejected",$D$8:$D$407,"&lt;&gt;Ghosted",$D$8:$D$407,"&lt;&gt;Archived")+COUNTIFS($F$8:$F263,$F263,$B$8:$B263,"&lt;&gt;",$D$8:$D263,"&lt;&gt;Rejected",$D$8:$D263,"&lt;&gt;Ghosted",$D$8:$D263,"&lt;&gt;Archived")-1)</f>
        <v/>
      </c>
    </row>
    <row r="264" ht="19" customHeight="1">
      <c r="A264" s="44">
        <f>IF($B264="","",ROW()-7)</f>
        <v/>
      </c>
      <c r="B264" s="45" t="n"/>
      <c r="C264" s="45" t="n"/>
      <c r="D264" s="45" t="n"/>
      <c r="E264" s="45" t="n"/>
      <c r="F264" s="46" t="n"/>
      <c r="G264" s="47">
        <f>IF($B264="","",IF(OR($D264="Rejected",$D264="Ghosted",$D264="Archived",$D264="Offer"),"",IF(MAX($H264,$I264)=0,"",IF(MAX($H264,$I264)&gt;=TODAY(),0,DATEDIF(MAX($H264,$I264),TODAY(),"D")))))</f>
        <v/>
      </c>
      <c r="H264" s="46" t="n"/>
      <c r="I264" s="46" t="n"/>
      <c r="J264" s="45" t="n"/>
      <c r="K264" s="45" t="n"/>
      <c r="L264" s="45" t="n"/>
      <c r="M264" s="48" t="n"/>
      <c r="N264" s="45" t="n"/>
      <c r="O264" s="45" t="n"/>
      <c r="P264" s="45" t="n"/>
      <c r="Q264" s="45" t="n"/>
      <c r="R264" s="45" t="n"/>
      <c r="S264" s="45" t="n"/>
      <c r="T264" s="44">
        <f>IF(OR($B264="",$F264="",$D264="Rejected",$D264="Ghosted",$D264="Archived"),"",COUNTIFS($F$8:$F$407,"&lt;"&amp;$F264,$B$8:$B$407,"&lt;&gt;",$D$8:$D$407,"&lt;&gt;Rejected",$D$8:$D$407,"&lt;&gt;Ghosted",$D$8:$D$407,"&lt;&gt;Archived")+COUNTIFS($F$8:$F264,$F264,$B$8:$B264,"&lt;&gt;",$D$8:$D264,"&lt;&gt;Rejected",$D$8:$D264,"&lt;&gt;Ghosted",$D$8:$D264,"&lt;&gt;Archived")-1)</f>
        <v/>
      </c>
    </row>
    <row r="265" ht="19" customHeight="1">
      <c r="A265" s="44">
        <f>IF($B265="","",ROW()-7)</f>
        <v/>
      </c>
      <c r="B265" s="45" t="n"/>
      <c r="C265" s="45" t="n"/>
      <c r="D265" s="45" t="n"/>
      <c r="E265" s="45" t="n"/>
      <c r="F265" s="46" t="n"/>
      <c r="G265" s="47">
        <f>IF($B265="","",IF(OR($D265="Rejected",$D265="Ghosted",$D265="Archived",$D265="Offer"),"",IF(MAX($H265,$I265)=0,"",IF(MAX($H265,$I265)&gt;=TODAY(),0,DATEDIF(MAX($H265,$I265),TODAY(),"D")))))</f>
        <v/>
      </c>
      <c r="H265" s="46" t="n"/>
      <c r="I265" s="46" t="n"/>
      <c r="J265" s="45" t="n"/>
      <c r="K265" s="45" t="n"/>
      <c r="L265" s="45" t="n"/>
      <c r="M265" s="48" t="n"/>
      <c r="N265" s="45" t="n"/>
      <c r="O265" s="45" t="n"/>
      <c r="P265" s="45" t="n"/>
      <c r="Q265" s="45" t="n"/>
      <c r="R265" s="45" t="n"/>
      <c r="S265" s="45" t="n"/>
      <c r="T265" s="44">
        <f>IF(OR($B265="",$F265="",$D265="Rejected",$D265="Ghosted",$D265="Archived"),"",COUNTIFS($F$8:$F$407,"&lt;"&amp;$F265,$B$8:$B$407,"&lt;&gt;",$D$8:$D$407,"&lt;&gt;Rejected",$D$8:$D$407,"&lt;&gt;Ghosted",$D$8:$D$407,"&lt;&gt;Archived")+COUNTIFS($F$8:$F265,$F265,$B$8:$B265,"&lt;&gt;",$D$8:$D265,"&lt;&gt;Rejected",$D$8:$D265,"&lt;&gt;Ghosted",$D$8:$D265,"&lt;&gt;Archived")-1)</f>
        <v/>
      </c>
    </row>
    <row r="266" ht="19" customHeight="1">
      <c r="A266" s="44">
        <f>IF($B266="","",ROW()-7)</f>
        <v/>
      </c>
      <c r="B266" s="45" t="n"/>
      <c r="C266" s="45" t="n"/>
      <c r="D266" s="45" t="n"/>
      <c r="E266" s="45" t="n"/>
      <c r="F266" s="46" t="n"/>
      <c r="G266" s="47">
        <f>IF($B266="","",IF(OR($D266="Rejected",$D266="Ghosted",$D266="Archived",$D266="Offer"),"",IF(MAX($H266,$I266)=0,"",IF(MAX($H266,$I266)&gt;=TODAY(),0,DATEDIF(MAX($H266,$I266),TODAY(),"D")))))</f>
        <v/>
      </c>
      <c r="H266" s="46" t="n"/>
      <c r="I266" s="46" t="n"/>
      <c r="J266" s="45" t="n"/>
      <c r="K266" s="45" t="n"/>
      <c r="L266" s="45" t="n"/>
      <c r="M266" s="48" t="n"/>
      <c r="N266" s="45" t="n"/>
      <c r="O266" s="45" t="n"/>
      <c r="P266" s="45" t="n"/>
      <c r="Q266" s="45" t="n"/>
      <c r="R266" s="45" t="n"/>
      <c r="S266" s="45" t="n"/>
      <c r="T266" s="44">
        <f>IF(OR($B266="",$F266="",$D266="Rejected",$D266="Ghosted",$D266="Archived"),"",COUNTIFS($F$8:$F$407,"&lt;"&amp;$F266,$B$8:$B$407,"&lt;&gt;",$D$8:$D$407,"&lt;&gt;Rejected",$D$8:$D$407,"&lt;&gt;Ghosted",$D$8:$D$407,"&lt;&gt;Archived")+COUNTIFS($F$8:$F266,$F266,$B$8:$B266,"&lt;&gt;",$D$8:$D266,"&lt;&gt;Rejected",$D$8:$D266,"&lt;&gt;Ghosted",$D$8:$D266,"&lt;&gt;Archived")-1)</f>
        <v/>
      </c>
    </row>
    <row r="267" ht="19" customHeight="1">
      <c r="A267" s="44">
        <f>IF($B267="","",ROW()-7)</f>
        <v/>
      </c>
      <c r="B267" s="45" t="n"/>
      <c r="C267" s="45" t="n"/>
      <c r="D267" s="45" t="n"/>
      <c r="E267" s="45" t="n"/>
      <c r="F267" s="46" t="n"/>
      <c r="G267" s="47">
        <f>IF($B267="","",IF(OR($D267="Rejected",$D267="Ghosted",$D267="Archived",$D267="Offer"),"",IF(MAX($H267,$I267)=0,"",IF(MAX($H267,$I267)&gt;=TODAY(),0,DATEDIF(MAX($H267,$I267),TODAY(),"D")))))</f>
        <v/>
      </c>
      <c r="H267" s="46" t="n"/>
      <c r="I267" s="46" t="n"/>
      <c r="J267" s="45" t="n"/>
      <c r="K267" s="45" t="n"/>
      <c r="L267" s="45" t="n"/>
      <c r="M267" s="48" t="n"/>
      <c r="N267" s="45" t="n"/>
      <c r="O267" s="45" t="n"/>
      <c r="P267" s="45" t="n"/>
      <c r="Q267" s="45" t="n"/>
      <c r="R267" s="45" t="n"/>
      <c r="S267" s="45" t="n"/>
      <c r="T267" s="44">
        <f>IF(OR($B267="",$F267="",$D267="Rejected",$D267="Ghosted",$D267="Archived"),"",COUNTIFS($F$8:$F$407,"&lt;"&amp;$F267,$B$8:$B$407,"&lt;&gt;",$D$8:$D$407,"&lt;&gt;Rejected",$D$8:$D$407,"&lt;&gt;Ghosted",$D$8:$D$407,"&lt;&gt;Archived")+COUNTIFS($F$8:$F267,$F267,$B$8:$B267,"&lt;&gt;",$D$8:$D267,"&lt;&gt;Rejected",$D$8:$D267,"&lt;&gt;Ghosted",$D$8:$D267,"&lt;&gt;Archived")-1)</f>
        <v/>
      </c>
    </row>
    <row r="268" ht="19" customHeight="1">
      <c r="A268" s="44">
        <f>IF($B268="","",ROW()-7)</f>
        <v/>
      </c>
      <c r="B268" s="45" t="n"/>
      <c r="C268" s="45" t="n"/>
      <c r="D268" s="45" t="n"/>
      <c r="E268" s="45" t="n"/>
      <c r="F268" s="46" t="n"/>
      <c r="G268" s="47">
        <f>IF($B268="","",IF(OR($D268="Rejected",$D268="Ghosted",$D268="Archived",$D268="Offer"),"",IF(MAX($H268,$I268)=0,"",IF(MAX($H268,$I268)&gt;=TODAY(),0,DATEDIF(MAX($H268,$I268),TODAY(),"D")))))</f>
        <v/>
      </c>
      <c r="H268" s="46" t="n"/>
      <c r="I268" s="46" t="n"/>
      <c r="J268" s="45" t="n"/>
      <c r="K268" s="45" t="n"/>
      <c r="L268" s="45" t="n"/>
      <c r="M268" s="48" t="n"/>
      <c r="N268" s="45" t="n"/>
      <c r="O268" s="45" t="n"/>
      <c r="P268" s="45" t="n"/>
      <c r="Q268" s="45" t="n"/>
      <c r="R268" s="45" t="n"/>
      <c r="S268" s="45" t="n"/>
      <c r="T268" s="44">
        <f>IF(OR($B268="",$F268="",$D268="Rejected",$D268="Ghosted",$D268="Archived"),"",COUNTIFS($F$8:$F$407,"&lt;"&amp;$F268,$B$8:$B$407,"&lt;&gt;",$D$8:$D$407,"&lt;&gt;Rejected",$D$8:$D$407,"&lt;&gt;Ghosted",$D$8:$D$407,"&lt;&gt;Archived")+COUNTIFS($F$8:$F268,$F268,$B$8:$B268,"&lt;&gt;",$D$8:$D268,"&lt;&gt;Rejected",$D$8:$D268,"&lt;&gt;Ghosted",$D$8:$D268,"&lt;&gt;Archived")-1)</f>
        <v/>
      </c>
    </row>
    <row r="269" ht="19" customHeight="1">
      <c r="A269" s="44">
        <f>IF($B269="","",ROW()-7)</f>
        <v/>
      </c>
      <c r="B269" s="45" t="n"/>
      <c r="C269" s="45" t="n"/>
      <c r="D269" s="45" t="n"/>
      <c r="E269" s="45" t="n"/>
      <c r="F269" s="46" t="n"/>
      <c r="G269" s="47">
        <f>IF($B269="","",IF(OR($D269="Rejected",$D269="Ghosted",$D269="Archived",$D269="Offer"),"",IF(MAX($H269,$I269)=0,"",IF(MAX($H269,$I269)&gt;=TODAY(),0,DATEDIF(MAX($H269,$I269),TODAY(),"D")))))</f>
        <v/>
      </c>
      <c r="H269" s="46" t="n"/>
      <c r="I269" s="46" t="n"/>
      <c r="J269" s="45" t="n"/>
      <c r="K269" s="45" t="n"/>
      <c r="L269" s="45" t="n"/>
      <c r="M269" s="48" t="n"/>
      <c r="N269" s="45" t="n"/>
      <c r="O269" s="45" t="n"/>
      <c r="P269" s="45" t="n"/>
      <c r="Q269" s="45" t="n"/>
      <c r="R269" s="45" t="n"/>
      <c r="S269" s="45" t="n"/>
      <c r="T269" s="44">
        <f>IF(OR($B269="",$F269="",$D269="Rejected",$D269="Ghosted",$D269="Archived"),"",COUNTIFS($F$8:$F$407,"&lt;"&amp;$F269,$B$8:$B$407,"&lt;&gt;",$D$8:$D$407,"&lt;&gt;Rejected",$D$8:$D$407,"&lt;&gt;Ghosted",$D$8:$D$407,"&lt;&gt;Archived")+COUNTIFS($F$8:$F269,$F269,$B$8:$B269,"&lt;&gt;",$D$8:$D269,"&lt;&gt;Rejected",$D$8:$D269,"&lt;&gt;Ghosted",$D$8:$D269,"&lt;&gt;Archived")-1)</f>
        <v/>
      </c>
    </row>
    <row r="270" ht="19" customHeight="1">
      <c r="A270" s="44">
        <f>IF($B270="","",ROW()-7)</f>
        <v/>
      </c>
      <c r="B270" s="45" t="n"/>
      <c r="C270" s="45" t="n"/>
      <c r="D270" s="45" t="n"/>
      <c r="E270" s="45" t="n"/>
      <c r="F270" s="46" t="n"/>
      <c r="G270" s="47">
        <f>IF($B270="","",IF(OR($D270="Rejected",$D270="Ghosted",$D270="Archived",$D270="Offer"),"",IF(MAX($H270,$I270)=0,"",IF(MAX($H270,$I270)&gt;=TODAY(),0,DATEDIF(MAX($H270,$I270),TODAY(),"D")))))</f>
        <v/>
      </c>
      <c r="H270" s="46" t="n"/>
      <c r="I270" s="46" t="n"/>
      <c r="J270" s="45" t="n"/>
      <c r="K270" s="45" t="n"/>
      <c r="L270" s="45" t="n"/>
      <c r="M270" s="48" t="n"/>
      <c r="N270" s="45" t="n"/>
      <c r="O270" s="45" t="n"/>
      <c r="P270" s="45" t="n"/>
      <c r="Q270" s="45" t="n"/>
      <c r="R270" s="45" t="n"/>
      <c r="S270" s="45" t="n"/>
      <c r="T270" s="44">
        <f>IF(OR($B270="",$F270="",$D270="Rejected",$D270="Ghosted",$D270="Archived"),"",COUNTIFS($F$8:$F$407,"&lt;"&amp;$F270,$B$8:$B$407,"&lt;&gt;",$D$8:$D$407,"&lt;&gt;Rejected",$D$8:$D$407,"&lt;&gt;Ghosted",$D$8:$D$407,"&lt;&gt;Archived")+COUNTIFS($F$8:$F270,$F270,$B$8:$B270,"&lt;&gt;",$D$8:$D270,"&lt;&gt;Rejected",$D$8:$D270,"&lt;&gt;Ghosted",$D$8:$D270,"&lt;&gt;Archived")-1)</f>
        <v/>
      </c>
    </row>
    <row r="271" ht="19" customHeight="1">
      <c r="A271" s="44">
        <f>IF($B271="","",ROW()-7)</f>
        <v/>
      </c>
      <c r="B271" s="45" t="n"/>
      <c r="C271" s="45" t="n"/>
      <c r="D271" s="45" t="n"/>
      <c r="E271" s="45" t="n"/>
      <c r="F271" s="46" t="n"/>
      <c r="G271" s="47">
        <f>IF($B271="","",IF(OR($D271="Rejected",$D271="Ghosted",$D271="Archived",$D271="Offer"),"",IF(MAX($H271,$I271)=0,"",IF(MAX($H271,$I271)&gt;=TODAY(),0,DATEDIF(MAX($H271,$I271),TODAY(),"D")))))</f>
        <v/>
      </c>
      <c r="H271" s="46" t="n"/>
      <c r="I271" s="46" t="n"/>
      <c r="J271" s="45" t="n"/>
      <c r="K271" s="45" t="n"/>
      <c r="L271" s="45" t="n"/>
      <c r="M271" s="48" t="n"/>
      <c r="N271" s="45" t="n"/>
      <c r="O271" s="45" t="n"/>
      <c r="P271" s="45" t="n"/>
      <c r="Q271" s="45" t="n"/>
      <c r="R271" s="45" t="n"/>
      <c r="S271" s="45" t="n"/>
      <c r="T271" s="44">
        <f>IF(OR($B271="",$F271="",$D271="Rejected",$D271="Ghosted",$D271="Archived"),"",COUNTIFS($F$8:$F$407,"&lt;"&amp;$F271,$B$8:$B$407,"&lt;&gt;",$D$8:$D$407,"&lt;&gt;Rejected",$D$8:$D$407,"&lt;&gt;Ghosted",$D$8:$D$407,"&lt;&gt;Archived")+COUNTIFS($F$8:$F271,$F271,$B$8:$B271,"&lt;&gt;",$D$8:$D271,"&lt;&gt;Rejected",$D$8:$D271,"&lt;&gt;Ghosted",$D$8:$D271,"&lt;&gt;Archived")-1)</f>
        <v/>
      </c>
    </row>
    <row r="272" ht="19" customHeight="1">
      <c r="A272" s="44">
        <f>IF($B272="","",ROW()-7)</f>
        <v/>
      </c>
      <c r="B272" s="45" t="n"/>
      <c r="C272" s="45" t="n"/>
      <c r="D272" s="45" t="n"/>
      <c r="E272" s="45" t="n"/>
      <c r="F272" s="46" t="n"/>
      <c r="G272" s="47">
        <f>IF($B272="","",IF(OR($D272="Rejected",$D272="Ghosted",$D272="Archived",$D272="Offer"),"",IF(MAX($H272,$I272)=0,"",IF(MAX($H272,$I272)&gt;=TODAY(),0,DATEDIF(MAX($H272,$I272),TODAY(),"D")))))</f>
        <v/>
      </c>
      <c r="H272" s="46" t="n"/>
      <c r="I272" s="46" t="n"/>
      <c r="J272" s="45" t="n"/>
      <c r="K272" s="45" t="n"/>
      <c r="L272" s="45" t="n"/>
      <c r="M272" s="48" t="n"/>
      <c r="N272" s="45" t="n"/>
      <c r="O272" s="45" t="n"/>
      <c r="P272" s="45" t="n"/>
      <c r="Q272" s="45" t="n"/>
      <c r="R272" s="45" t="n"/>
      <c r="S272" s="45" t="n"/>
      <c r="T272" s="44">
        <f>IF(OR($B272="",$F272="",$D272="Rejected",$D272="Ghosted",$D272="Archived"),"",COUNTIFS($F$8:$F$407,"&lt;"&amp;$F272,$B$8:$B$407,"&lt;&gt;",$D$8:$D$407,"&lt;&gt;Rejected",$D$8:$D$407,"&lt;&gt;Ghosted",$D$8:$D$407,"&lt;&gt;Archived")+COUNTIFS($F$8:$F272,$F272,$B$8:$B272,"&lt;&gt;",$D$8:$D272,"&lt;&gt;Rejected",$D$8:$D272,"&lt;&gt;Ghosted",$D$8:$D272,"&lt;&gt;Archived")-1)</f>
        <v/>
      </c>
    </row>
    <row r="273" ht="19" customHeight="1">
      <c r="A273" s="44">
        <f>IF($B273="","",ROW()-7)</f>
        <v/>
      </c>
      <c r="B273" s="45" t="n"/>
      <c r="C273" s="45" t="n"/>
      <c r="D273" s="45" t="n"/>
      <c r="E273" s="45" t="n"/>
      <c r="F273" s="46" t="n"/>
      <c r="G273" s="47">
        <f>IF($B273="","",IF(OR($D273="Rejected",$D273="Ghosted",$D273="Archived",$D273="Offer"),"",IF(MAX($H273,$I273)=0,"",IF(MAX($H273,$I273)&gt;=TODAY(),0,DATEDIF(MAX($H273,$I273),TODAY(),"D")))))</f>
        <v/>
      </c>
      <c r="H273" s="46" t="n"/>
      <c r="I273" s="46" t="n"/>
      <c r="J273" s="45" t="n"/>
      <c r="K273" s="45" t="n"/>
      <c r="L273" s="45" t="n"/>
      <c r="M273" s="48" t="n"/>
      <c r="N273" s="45" t="n"/>
      <c r="O273" s="45" t="n"/>
      <c r="P273" s="45" t="n"/>
      <c r="Q273" s="45" t="n"/>
      <c r="R273" s="45" t="n"/>
      <c r="S273" s="45" t="n"/>
      <c r="T273" s="44">
        <f>IF(OR($B273="",$F273="",$D273="Rejected",$D273="Ghosted",$D273="Archived"),"",COUNTIFS($F$8:$F$407,"&lt;"&amp;$F273,$B$8:$B$407,"&lt;&gt;",$D$8:$D$407,"&lt;&gt;Rejected",$D$8:$D$407,"&lt;&gt;Ghosted",$D$8:$D$407,"&lt;&gt;Archived")+COUNTIFS($F$8:$F273,$F273,$B$8:$B273,"&lt;&gt;",$D$8:$D273,"&lt;&gt;Rejected",$D$8:$D273,"&lt;&gt;Ghosted",$D$8:$D273,"&lt;&gt;Archived")-1)</f>
        <v/>
      </c>
    </row>
    <row r="274" ht="19" customHeight="1">
      <c r="A274" s="44">
        <f>IF($B274="","",ROW()-7)</f>
        <v/>
      </c>
      <c r="B274" s="45" t="n"/>
      <c r="C274" s="45" t="n"/>
      <c r="D274" s="45" t="n"/>
      <c r="E274" s="45" t="n"/>
      <c r="F274" s="46" t="n"/>
      <c r="G274" s="47">
        <f>IF($B274="","",IF(OR($D274="Rejected",$D274="Ghosted",$D274="Archived",$D274="Offer"),"",IF(MAX($H274,$I274)=0,"",IF(MAX($H274,$I274)&gt;=TODAY(),0,DATEDIF(MAX($H274,$I274),TODAY(),"D")))))</f>
        <v/>
      </c>
      <c r="H274" s="46" t="n"/>
      <c r="I274" s="46" t="n"/>
      <c r="J274" s="45" t="n"/>
      <c r="K274" s="45" t="n"/>
      <c r="L274" s="45" t="n"/>
      <c r="M274" s="48" t="n"/>
      <c r="N274" s="45" t="n"/>
      <c r="O274" s="45" t="n"/>
      <c r="P274" s="45" t="n"/>
      <c r="Q274" s="45" t="n"/>
      <c r="R274" s="45" t="n"/>
      <c r="S274" s="45" t="n"/>
      <c r="T274" s="44">
        <f>IF(OR($B274="",$F274="",$D274="Rejected",$D274="Ghosted",$D274="Archived"),"",COUNTIFS($F$8:$F$407,"&lt;"&amp;$F274,$B$8:$B$407,"&lt;&gt;",$D$8:$D$407,"&lt;&gt;Rejected",$D$8:$D$407,"&lt;&gt;Ghosted",$D$8:$D$407,"&lt;&gt;Archived")+COUNTIFS($F$8:$F274,$F274,$B$8:$B274,"&lt;&gt;",$D$8:$D274,"&lt;&gt;Rejected",$D$8:$D274,"&lt;&gt;Ghosted",$D$8:$D274,"&lt;&gt;Archived")-1)</f>
        <v/>
      </c>
    </row>
    <row r="275" ht="19" customHeight="1">
      <c r="A275" s="44">
        <f>IF($B275="","",ROW()-7)</f>
        <v/>
      </c>
      <c r="B275" s="45" t="n"/>
      <c r="C275" s="45" t="n"/>
      <c r="D275" s="45" t="n"/>
      <c r="E275" s="45" t="n"/>
      <c r="F275" s="46" t="n"/>
      <c r="G275" s="47">
        <f>IF($B275="","",IF(OR($D275="Rejected",$D275="Ghosted",$D275="Archived",$D275="Offer"),"",IF(MAX($H275,$I275)=0,"",IF(MAX($H275,$I275)&gt;=TODAY(),0,DATEDIF(MAX($H275,$I275),TODAY(),"D")))))</f>
        <v/>
      </c>
      <c r="H275" s="46" t="n"/>
      <c r="I275" s="46" t="n"/>
      <c r="J275" s="45" t="n"/>
      <c r="K275" s="45" t="n"/>
      <c r="L275" s="45" t="n"/>
      <c r="M275" s="48" t="n"/>
      <c r="N275" s="45" t="n"/>
      <c r="O275" s="45" t="n"/>
      <c r="P275" s="45" t="n"/>
      <c r="Q275" s="45" t="n"/>
      <c r="R275" s="45" t="n"/>
      <c r="S275" s="45" t="n"/>
      <c r="T275" s="44">
        <f>IF(OR($B275="",$F275="",$D275="Rejected",$D275="Ghosted",$D275="Archived"),"",COUNTIFS($F$8:$F$407,"&lt;"&amp;$F275,$B$8:$B$407,"&lt;&gt;",$D$8:$D$407,"&lt;&gt;Rejected",$D$8:$D$407,"&lt;&gt;Ghosted",$D$8:$D$407,"&lt;&gt;Archived")+COUNTIFS($F$8:$F275,$F275,$B$8:$B275,"&lt;&gt;",$D$8:$D275,"&lt;&gt;Rejected",$D$8:$D275,"&lt;&gt;Ghosted",$D$8:$D275,"&lt;&gt;Archived")-1)</f>
        <v/>
      </c>
    </row>
    <row r="276" ht="19" customHeight="1">
      <c r="A276" s="44">
        <f>IF($B276="","",ROW()-7)</f>
        <v/>
      </c>
      <c r="B276" s="45" t="n"/>
      <c r="C276" s="45" t="n"/>
      <c r="D276" s="45" t="n"/>
      <c r="E276" s="45" t="n"/>
      <c r="F276" s="46" t="n"/>
      <c r="G276" s="47">
        <f>IF($B276="","",IF(OR($D276="Rejected",$D276="Ghosted",$D276="Archived",$D276="Offer"),"",IF(MAX($H276,$I276)=0,"",IF(MAX($H276,$I276)&gt;=TODAY(),0,DATEDIF(MAX($H276,$I276),TODAY(),"D")))))</f>
        <v/>
      </c>
      <c r="H276" s="46" t="n"/>
      <c r="I276" s="46" t="n"/>
      <c r="J276" s="45" t="n"/>
      <c r="K276" s="45" t="n"/>
      <c r="L276" s="45" t="n"/>
      <c r="M276" s="48" t="n"/>
      <c r="N276" s="45" t="n"/>
      <c r="O276" s="45" t="n"/>
      <c r="P276" s="45" t="n"/>
      <c r="Q276" s="45" t="n"/>
      <c r="R276" s="45" t="n"/>
      <c r="S276" s="45" t="n"/>
      <c r="T276" s="44">
        <f>IF(OR($B276="",$F276="",$D276="Rejected",$D276="Ghosted",$D276="Archived"),"",COUNTIFS($F$8:$F$407,"&lt;"&amp;$F276,$B$8:$B$407,"&lt;&gt;",$D$8:$D$407,"&lt;&gt;Rejected",$D$8:$D$407,"&lt;&gt;Ghosted",$D$8:$D$407,"&lt;&gt;Archived")+COUNTIFS($F$8:$F276,$F276,$B$8:$B276,"&lt;&gt;",$D$8:$D276,"&lt;&gt;Rejected",$D$8:$D276,"&lt;&gt;Ghosted",$D$8:$D276,"&lt;&gt;Archived")-1)</f>
        <v/>
      </c>
    </row>
    <row r="277" ht="19" customHeight="1">
      <c r="A277" s="44">
        <f>IF($B277="","",ROW()-7)</f>
        <v/>
      </c>
      <c r="B277" s="45" t="n"/>
      <c r="C277" s="45" t="n"/>
      <c r="D277" s="45" t="n"/>
      <c r="E277" s="45" t="n"/>
      <c r="F277" s="46" t="n"/>
      <c r="G277" s="47">
        <f>IF($B277="","",IF(OR($D277="Rejected",$D277="Ghosted",$D277="Archived",$D277="Offer"),"",IF(MAX($H277,$I277)=0,"",IF(MAX($H277,$I277)&gt;=TODAY(),0,DATEDIF(MAX($H277,$I277),TODAY(),"D")))))</f>
        <v/>
      </c>
      <c r="H277" s="46" t="n"/>
      <c r="I277" s="46" t="n"/>
      <c r="J277" s="45" t="n"/>
      <c r="K277" s="45" t="n"/>
      <c r="L277" s="45" t="n"/>
      <c r="M277" s="48" t="n"/>
      <c r="N277" s="45" t="n"/>
      <c r="O277" s="45" t="n"/>
      <c r="P277" s="45" t="n"/>
      <c r="Q277" s="45" t="n"/>
      <c r="R277" s="45" t="n"/>
      <c r="S277" s="45" t="n"/>
      <c r="T277" s="44">
        <f>IF(OR($B277="",$F277="",$D277="Rejected",$D277="Ghosted",$D277="Archived"),"",COUNTIFS($F$8:$F$407,"&lt;"&amp;$F277,$B$8:$B$407,"&lt;&gt;",$D$8:$D$407,"&lt;&gt;Rejected",$D$8:$D$407,"&lt;&gt;Ghosted",$D$8:$D$407,"&lt;&gt;Archived")+COUNTIFS($F$8:$F277,$F277,$B$8:$B277,"&lt;&gt;",$D$8:$D277,"&lt;&gt;Rejected",$D$8:$D277,"&lt;&gt;Ghosted",$D$8:$D277,"&lt;&gt;Archived")-1)</f>
        <v/>
      </c>
    </row>
    <row r="278" ht="19" customHeight="1">
      <c r="A278" s="44">
        <f>IF($B278="","",ROW()-7)</f>
        <v/>
      </c>
      <c r="B278" s="45" t="n"/>
      <c r="C278" s="45" t="n"/>
      <c r="D278" s="45" t="n"/>
      <c r="E278" s="45" t="n"/>
      <c r="F278" s="46" t="n"/>
      <c r="G278" s="47">
        <f>IF($B278="","",IF(OR($D278="Rejected",$D278="Ghosted",$D278="Archived",$D278="Offer"),"",IF(MAX($H278,$I278)=0,"",IF(MAX($H278,$I278)&gt;=TODAY(),0,DATEDIF(MAX($H278,$I278),TODAY(),"D")))))</f>
        <v/>
      </c>
      <c r="H278" s="46" t="n"/>
      <c r="I278" s="46" t="n"/>
      <c r="J278" s="45" t="n"/>
      <c r="K278" s="45" t="n"/>
      <c r="L278" s="45" t="n"/>
      <c r="M278" s="48" t="n"/>
      <c r="N278" s="45" t="n"/>
      <c r="O278" s="45" t="n"/>
      <c r="P278" s="45" t="n"/>
      <c r="Q278" s="45" t="n"/>
      <c r="R278" s="45" t="n"/>
      <c r="S278" s="45" t="n"/>
      <c r="T278" s="44">
        <f>IF(OR($B278="",$F278="",$D278="Rejected",$D278="Ghosted",$D278="Archived"),"",COUNTIFS($F$8:$F$407,"&lt;"&amp;$F278,$B$8:$B$407,"&lt;&gt;",$D$8:$D$407,"&lt;&gt;Rejected",$D$8:$D$407,"&lt;&gt;Ghosted",$D$8:$D$407,"&lt;&gt;Archived")+COUNTIFS($F$8:$F278,$F278,$B$8:$B278,"&lt;&gt;",$D$8:$D278,"&lt;&gt;Rejected",$D$8:$D278,"&lt;&gt;Ghosted",$D$8:$D278,"&lt;&gt;Archived")-1)</f>
        <v/>
      </c>
    </row>
    <row r="279" ht="19" customHeight="1">
      <c r="A279" s="44">
        <f>IF($B279="","",ROW()-7)</f>
        <v/>
      </c>
      <c r="B279" s="45" t="n"/>
      <c r="C279" s="45" t="n"/>
      <c r="D279" s="45" t="n"/>
      <c r="E279" s="45" t="n"/>
      <c r="F279" s="46" t="n"/>
      <c r="G279" s="47">
        <f>IF($B279="","",IF(OR($D279="Rejected",$D279="Ghosted",$D279="Archived",$D279="Offer"),"",IF(MAX($H279,$I279)=0,"",IF(MAX($H279,$I279)&gt;=TODAY(),0,DATEDIF(MAX($H279,$I279),TODAY(),"D")))))</f>
        <v/>
      </c>
      <c r="H279" s="46" t="n"/>
      <c r="I279" s="46" t="n"/>
      <c r="J279" s="45" t="n"/>
      <c r="K279" s="45" t="n"/>
      <c r="L279" s="45" t="n"/>
      <c r="M279" s="48" t="n"/>
      <c r="N279" s="45" t="n"/>
      <c r="O279" s="45" t="n"/>
      <c r="P279" s="45" t="n"/>
      <c r="Q279" s="45" t="n"/>
      <c r="R279" s="45" t="n"/>
      <c r="S279" s="45" t="n"/>
      <c r="T279" s="44">
        <f>IF(OR($B279="",$F279="",$D279="Rejected",$D279="Ghosted",$D279="Archived"),"",COUNTIFS($F$8:$F$407,"&lt;"&amp;$F279,$B$8:$B$407,"&lt;&gt;",$D$8:$D$407,"&lt;&gt;Rejected",$D$8:$D$407,"&lt;&gt;Ghosted",$D$8:$D$407,"&lt;&gt;Archived")+COUNTIFS($F$8:$F279,$F279,$B$8:$B279,"&lt;&gt;",$D$8:$D279,"&lt;&gt;Rejected",$D$8:$D279,"&lt;&gt;Ghosted",$D$8:$D279,"&lt;&gt;Archived")-1)</f>
        <v/>
      </c>
    </row>
    <row r="280" ht="19" customHeight="1">
      <c r="A280" s="44">
        <f>IF($B280="","",ROW()-7)</f>
        <v/>
      </c>
      <c r="B280" s="45" t="n"/>
      <c r="C280" s="45" t="n"/>
      <c r="D280" s="45" t="n"/>
      <c r="E280" s="45" t="n"/>
      <c r="F280" s="46" t="n"/>
      <c r="G280" s="47">
        <f>IF($B280="","",IF(OR($D280="Rejected",$D280="Ghosted",$D280="Archived",$D280="Offer"),"",IF(MAX($H280,$I280)=0,"",IF(MAX($H280,$I280)&gt;=TODAY(),0,DATEDIF(MAX($H280,$I280),TODAY(),"D")))))</f>
        <v/>
      </c>
      <c r="H280" s="46" t="n"/>
      <c r="I280" s="46" t="n"/>
      <c r="J280" s="45" t="n"/>
      <c r="K280" s="45" t="n"/>
      <c r="L280" s="45" t="n"/>
      <c r="M280" s="48" t="n"/>
      <c r="N280" s="45" t="n"/>
      <c r="O280" s="45" t="n"/>
      <c r="P280" s="45" t="n"/>
      <c r="Q280" s="45" t="n"/>
      <c r="R280" s="45" t="n"/>
      <c r="S280" s="45" t="n"/>
      <c r="T280" s="44">
        <f>IF(OR($B280="",$F280="",$D280="Rejected",$D280="Ghosted",$D280="Archived"),"",COUNTIFS($F$8:$F$407,"&lt;"&amp;$F280,$B$8:$B$407,"&lt;&gt;",$D$8:$D$407,"&lt;&gt;Rejected",$D$8:$D$407,"&lt;&gt;Ghosted",$D$8:$D$407,"&lt;&gt;Archived")+COUNTIFS($F$8:$F280,$F280,$B$8:$B280,"&lt;&gt;",$D$8:$D280,"&lt;&gt;Rejected",$D$8:$D280,"&lt;&gt;Ghosted",$D$8:$D280,"&lt;&gt;Archived")-1)</f>
        <v/>
      </c>
    </row>
    <row r="281" ht="19" customHeight="1">
      <c r="A281" s="44">
        <f>IF($B281="","",ROW()-7)</f>
        <v/>
      </c>
      <c r="B281" s="45" t="n"/>
      <c r="C281" s="45" t="n"/>
      <c r="D281" s="45" t="n"/>
      <c r="E281" s="45" t="n"/>
      <c r="F281" s="46" t="n"/>
      <c r="G281" s="47">
        <f>IF($B281="","",IF(OR($D281="Rejected",$D281="Ghosted",$D281="Archived",$D281="Offer"),"",IF(MAX($H281,$I281)=0,"",IF(MAX($H281,$I281)&gt;=TODAY(),0,DATEDIF(MAX($H281,$I281),TODAY(),"D")))))</f>
        <v/>
      </c>
      <c r="H281" s="46" t="n"/>
      <c r="I281" s="46" t="n"/>
      <c r="J281" s="45" t="n"/>
      <c r="K281" s="45" t="n"/>
      <c r="L281" s="45" t="n"/>
      <c r="M281" s="48" t="n"/>
      <c r="N281" s="45" t="n"/>
      <c r="O281" s="45" t="n"/>
      <c r="P281" s="45" t="n"/>
      <c r="Q281" s="45" t="n"/>
      <c r="R281" s="45" t="n"/>
      <c r="S281" s="45" t="n"/>
      <c r="T281" s="44">
        <f>IF(OR($B281="",$F281="",$D281="Rejected",$D281="Ghosted",$D281="Archived"),"",COUNTIFS($F$8:$F$407,"&lt;"&amp;$F281,$B$8:$B$407,"&lt;&gt;",$D$8:$D$407,"&lt;&gt;Rejected",$D$8:$D$407,"&lt;&gt;Ghosted",$D$8:$D$407,"&lt;&gt;Archived")+COUNTIFS($F$8:$F281,$F281,$B$8:$B281,"&lt;&gt;",$D$8:$D281,"&lt;&gt;Rejected",$D$8:$D281,"&lt;&gt;Ghosted",$D$8:$D281,"&lt;&gt;Archived")-1)</f>
        <v/>
      </c>
    </row>
    <row r="282" ht="19" customHeight="1">
      <c r="A282" s="44">
        <f>IF($B282="","",ROW()-7)</f>
        <v/>
      </c>
      <c r="B282" s="45" t="n"/>
      <c r="C282" s="45" t="n"/>
      <c r="D282" s="45" t="n"/>
      <c r="E282" s="45" t="n"/>
      <c r="F282" s="46" t="n"/>
      <c r="G282" s="47">
        <f>IF($B282="","",IF(OR($D282="Rejected",$D282="Ghosted",$D282="Archived",$D282="Offer"),"",IF(MAX($H282,$I282)=0,"",IF(MAX($H282,$I282)&gt;=TODAY(),0,DATEDIF(MAX($H282,$I282),TODAY(),"D")))))</f>
        <v/>
      </c>
      <c r="H282" s="46" t="n"/>
      <c r="I282" s="46" t="n"/>
      <c r="J282" s="45" t="n"/>
      <c r="K282" s="45" t="n"/>
      <c r="L282" s="45" t="n"/>
      <c r="M282" s="48" t="n"/>
      <c r="N282" s="45" t="n"/>
      <c r="O282" s="45" t="n"/>
      <c r="P282" s="45" t="n"/>
      <c r="Q282" s="45" t="n"/>
      <c r="R282" s="45" t="n"/>
      <c r="S282" s="45" t="n"/>
      <c r="T282" s="44">
        <f>IF(OR($B282="",$F282="",$D282="Rejected",$D282="Ghosted",$D282="Archived"),"",COUNTIFS($F$8:$F$407,"&lt;"&amp;$F282,$B$8:$B$407,"&lt;&gt;",$D$8:$D$407,"&lt;&gt;Rejected",$D$8:$D$407,"&lt;&gt;Ghosted",$D$8:$D$407,"&lt;&gt;Archived")+COUNTIFS($F$8:$F282,$F282,$B$8:$B282,"&lt;&gt;",$D$8:$D282,"&lt;&gt;Rejected",$D$8:$D282,"&lt;&gt;Ghosted",$D$8:$D282,"&lt;&gt;Archived")-1)</f>
        <v/>
      </c>
    </row>
    <row r="283" ht="19" customHeight="1">
      <c r="A283" s="44">
        <f>IF($B283="","",ROW()-7)</f>
        <v/>
      </c>
      <c r="B283" s="45" t="n"/>
      <c r="C283" s="45" t="n"/>
      <c r="D283" s="45" t="n"/>
      <c r="E283" s="45" t="n"/>
      <c r="F283" s="46" t="n"/>
      <c r="G283" s="47">
        <f>IF($B283="","",IF(OR($D283="Rejected",$D283="Ghosted",$D283="Archived",$D283="Offer"),"",IF(MAX($H283,$I283)=0,"",IF(MAX($H283,$I283)&gt;=TODAY(),0,DATEDIF(MAX($H283,$I283),TODAY(),"D")))))</f>
        <v/>
      </c>
      <c r="H283" s="46" t="n"/>
      <c r="I283" s="46" t="n"/>
      <c r="J283" s="45" t="n"/>
      <c r="K283" s="45" t="n"/>
      <c r="L283" s="45" t="n"/>
      <c r="M283" s="48" t="n"/>
      <c r="N283" s="45" t="n"/>
      <c r="O283" s="45" t="n"/>
      <c r="P283" s="45" t="n"/>
      <c r="Q283" s="45" t="n"/>
      <c r="R283" s="45" t="n"/>
      <c r="S283" s="45" t="n"/>
      <c r="T283" s="44">
        <f>IF(OR($B283="",$F283="",$D283="Rejected",$D283="Ghosted",$D283="Archived"),"",COUNTIFS($F$8:$F$407,"&lt;"&amp;$F283,$B$8:$B$407,"&lt;&gt;",$D$8:$D$407,"&lt;&gt;Rejected",$D$8:$D$407,"&lt;&gt;Ghosted",$D$8:$D$407,"&lt;&gt;Archived")+COUNTIFS($F$8:$F283,$F283,$B$8:$B283,"&lt;&gt;",$D$8:$D283,"&lt;&gt;Rejected",$D$8:$D283,"&lt;&gt;Ghosted",$D$8:$D283,"&lt;&gt;Archived")-1)</f>
        <v/>
      </c>
    </row>
    <row r="284" ht="19" customHeight="1">
      <c r="A284" s="44">
        <f>IF($B284="","",ROW()-7)</f>
        <v/>
      </c>
      <c r="B284" s="45" t="n"/>
      <c r="C284" s="45" t="n"/>
      <c r="D284" s="45" t="n"/>
      <c r="E284" s="45" t="n"/>
      <c r="F284" s="46" t="n"/>
      <c r="G284" s="47">
        <f>IF($B284="","",IF(OR($D284="Rejected",$D284="Ghosted",$D284="Archived",$D284="Offer"),"",IF(MAX($H284,$I284)=0,"",IF(MAX($H284,$I284)&gt;=TODAY(),0,DATEDIF(MAX($H284,$I284),TODAY(),"D")))))</f>
        <v/>
      </c>
      <c r="H284" s="46" t="n"/>
      <c r="I284" s="46" t="n"/>
      <c r="J284" s="45" t="n"/>
      <c r="K284" s="45" t="n"/>
      <c r="L284" s="45" t="n"/>
      <c r="M284" s="48" t="n"/>
      <c r="N284" s="45" t="n"/>
      <c r="O284" s="45" t="n"/>
      <c r="P284" s="45" t="n"/>
      <c r="Q284" s="45" t="n"/>
      <c r="R284" s="45" t="n"/>
      <c r="S284" s="45" t="n"/>
      <c r="T284" s="44">
        <f>IF(OR($B284="",$F284="",$D284="Rejected",$D284="Ghosted",$D284="Archived"),"",COUNTIFS($F$8:$F$407,"&lt;"&amp;$F284,$B$8:$B$407,"&lt;&gt;",$D$8:$D$407,"&lt;&gt;Rejected",$D$8:$D$407,"&lt;&gt;Ghosted",$D$8:$D$407,"&lt;&gt;Archived")+COUNTIFS($F$8:$F284,$F284,$B$8:$B284,"&lt;&gt;",$D$8:$D284,"&lt;&gt;Rejected",$D$8:$D284,"&lt;&gt;Ghosted",$D$8:$D284,"&lt;&gt;Archived")-1)</f>
        <v/>
      </c>
    </row>
    <row r="285" ht="19" customHeight="1">
      <c r="A285" s="44">
        <f>IF($B285="","",ROW()-7)</f>
        <v/>
      </c>
      <c r="B285" s="45" t="n"/>
      <c r="C285" s="45" t="n"/>
      <c r="D285" s="45" t="n"/>
      <c r="E285" s="45" t="n"/>
      <c r="F285" s="46" t="n"/>
      <c r="G285" s="47">
        <f>IF($B285="","",IF(OR($D285="Rejected",$D285="Ghosted",$D285="Archived",$D285="Offer"),"",IF(MAX($H285,$I285)=0,"",IF(MAX($H285,$I285)&gt;=TODAY(),0,DATEDIF(MAX($H285,$I285),TODAY(),"D")))))</f>
        <v/>
      </c>
      <c r="H285" s="46" t="n"/>
      <c r="I285" s="46" t="n"/>
      <c r="J285" s="45" t="n"/>
      <c r="K285" s="45" t="n"/>
      <c r="L285" s="45" t="n"/>
      <c r="M285" s="48" t="n"/>
      <c r="N285" s="45" t="n"/>
      <c r="O285" s="45" t="n"/>
      <c r="P285" s="45" t="n"/>
      <c r="Q285" s="45" t="n"/>
      <c r="R285" s="45" t="n"/>
      <c r="S285" s="45" t="n"/>
      <c r="T285" s="44">
        <f>IF(OR($B285="",$F285="",$D285="Rejected",$D285="Ghosted",$D285="Archived"),"",COUNTIFS($F$8:$F$407,"&lt;"&amp;$F285,$B$8:$B$407,"&lt;&gt;",$D$8:$D$407,"&lt;&gt;Rejected",$D$8:$D$407,"&lt;&gt;Ghosted",$D$8:$D$407,"&lt;&gt;Archived")+COUNTIFS($F$8:$F285,$F285,$B$8:$B285,"&lt;&gt;",$D$8:$D285,"&lt;&gt;Rejected",$D$8:$D285,"&lt;&gt;Ghosted",$D$8:$D285,"&lt;&gt;Archived")-1)</f>
        <v/>
      </c>
    </row>
    <row r="286" ht="19" customHeight="1">
      <c r="A286" s="44">
        <f>IF($B286="","",ROW()-7)</f>
        <v/>
      </c>
      <c r="B286" s="45" t="n"/>
      <c r="C286" s="45" t="n"/>
      <c r="D286" s="45" t="n"/>
      <c r="E286" s="45" t="n"/>
      <c r="F286" s="46" t="n"/>
      <c r="G286" s="47">
        <f>IF($B286="","",IF(OR($D286="Rejected",$D286="Ghosted",$D286="Archived",$D286="Offer"),"",IF(MAX($H286,$I286)=0,"",IF(MAX($H286,$I286)&gt;=TODAY(),0,DATEDIF(MAX($H286,$I286),TODAY(),"D")))))</f>
        <v/>
      </c>
      <c r="H286" s="46" t="n"/>
      <c r="I286" s="46" t="n"/>
      <c r="J286" s="45" t="n"/>
      <c r="K286" s="45" t="n"/>
      <c r="L286" s="45" t="n"/>
      <c r="M286" s="48" t="n"/>
      <c r="N286" s="45" t="n"/>
      <c r="O286" s="45" t="n"/>
      <c r="P286" s="45" t="n"/>
      <c r="Q286" s="45" t="n"/>
      <c r="R286" s="45" t="n"/>
      <c r="S286" s="45" t="n"/>
      <c r="T286" s="44">
        <f>IF(OR($B286="",$F286="",$D286="Rejected",$D286="Ghosted",$D286="Archived"),"",COUNTIFS($F$8:$F$407,"&lt;"&amp;$F286,$B$8:$B$407,"&lt;&gt;",$D$8:$D$407,"&lt;&gt;Rejected",$D$8:$D$407,"&lt;&gt;Ghosted",$D$8:$D$407,"&lt;&gt;Archived")+COUNTIFS($F$8:$F286,$F286,$B$8:$B286,"&lt;&gt;",$D$8:$D286,"&lt;&gt;Rejected",$D$8:$D286,"&lt;&gt;Ghosted",$D$8:$D286,"&lt;&gt;Archived")-1)</f>
        <v/>
      </c>
    </row>
    <row r="287" ht="19" customHeight="1">
      <c r="A287" s="44">
        <f>IF($B287="","",ROW()-7)</f>
        <v/>
      </c>
      <c r="B287" s="45" t="n"/>
      <c r="C287" s="45" t="n"/>
      <c r="D287" s="45" t="n"/>
      <c r="E287" s="45" t="n"/>
      <c r="F287" s="46" t="n"/>
      <c r="G287" s="47">
        <f>IF($B287="","",IF(OR($D287="Rejected",$D287="Ghosted",$D287="Archived",$D287="Offer"),"",IF(MAX($H287,$I287)=0,"",IF(MAX($H287,$I287)&gt;=TODAY(),0,DATEDIF(MAX($H287,$I287),TODAY(),"D")))))</f>
        <v/>
      </c>
      <c r="H287" s="46" t="n"/>
      <c r="I287" s="46" t="n"/>
      <c r="J287" s="45" t="n"/>
      <c r="K287" s="45" t="n"/>
      <c r="L287" s="45" t="n"/>
      <c r="M287" s="48" t="n"/>
      <c r="N287" s="45" t="n"/>
      <c r="O287" s="45" t="n"/>
      <c r="P287" s="45" t="n"/>
      <c r="Q287" s="45" t="n"/>
      <c r="R287" s="45" t="n"/>
      <c r="S287" s="45" t="n"/>
      <c r="T287" s="44">
        <f>IF(OR($B287="",$F287="",$D287="Rejected",$D287="Ghosted",$D287="Archived"),"",COUNTIFS($F$8:$F$407,"&lt;"&amp;$F287,$B$8:$B$407,"&lt;&gt;",$D$8:$D$407,"&lt;&gt;Rejected",$D$8:$D$407,"&lt;&gt;Ghosted",$D$8:$D$407,"&lt;&gt;Archived")+COUNTIFS($F$8:$F287,$F287,$B$8:$B287,"&lt;&gt;",$D$8:$D287,"&lt;&gt;Rejected",$D$8:$D287,"&lt;&gt;Ghosted",$D$8:$D287,"&lt;&gt;Archived")-1)</f>
        <v/>
      </c>
    </row>
    <row r="288" ht="19" customHeight="1">
      <c r="A288" s="44">
        <f>IF($B288="","",ROW()-7)</f>
        <v/>
      </c>
      <c r="B288" s="45" t="n"/>
      <c r="C288" s="45" t="n"/>
      <c r="D288" s="45" t="n"/>
      <c r="E288" s="45" t="n"/>
      <c r="F288" s="46" t="n"/>
      <c r="G288" s="47">
        <f>IF($B288="","",IF(OR($D288="Rejected",$D288="Ghosted",$D288="Archived",$D288="Offer"),"",IF(MAX($H288,$I288)=0,"",IF(MAX($H288,$I288)&gt;=TODAY(),0,DATEDIF(MAX($H288,$I288),TODAY(),"D")))))</f>
        <v/>
      </c>
      <c r="H288" s="46" t="n"/>
      <c r="I288" s="46" t="n"/>
      <c r="J288" s="45" t="n"/>
      <c r="K288" s="45" t="n"/>
      <c r="L288" s="45" t="n"/>
      <c r="M288" s="48" t="n"/>
      <c r="N288" s="45" t="n"/>
      <c r="O288" s="45" t="n"/>
      <c r="P288" s="45" t="n"/>
      <c r="Q288" s="45" t="n"/>
      <c r="R288" s="45" t="n"/>
      <c r="S288" s="45" t="n"/>
      <c r="T288" s="44">
        <f>IF(OR($B288="",$F288="",$D288="Rejected",$D288="Ghosted",$D288="Archived"),"",COUNTIFS($F$8:$F$407,"&lt;"&amp;$F288,$B$8:$B$407,"&lt;&gt;",$D$8:$D$407,"&lt;&gt;Rejected",$D$8:$D$407,"&lt;&gt;Ghosted",$D$8:$D$407,"&lt;&gt;Archived")+COUNTIFS($F$8:$F288,$F288,$B$8:$B288,"&lt;&gt;",$D$8:$D288,"&lt;&gt;Rejected",$D$8:$D288,"&lt;&gt;Ghosted",$D$8:$D288,"&lt;&gt;Archived")-1)</f>
        <v/>
      </c>
    </row>
    <row r="289" ht="19" customHeight="1">
      <c r="A289" s="44">
        <f>IF($B289="","",ROW()-7)</f>
        <v/>
      </c>
      <c r="B289" s="45" t="n"/>
      <c r="C289" s="45" t="n"/>
      <c r="D289" s="45" t="n"/>
      <c r="E289" s="45" t="n"/>
      <c r="F289" s="46" t="n"/>
      <c r="G289" s="47">
        <f>IF($B289="","",IF(OR($D289="Rejected",$D289="Ghosted",$D289="Archived",$D289="Offer"),"",IF(MAX($H289,$I289)=0,"",IF(MAX($H289,$I289)&gt;=TODAY(),0,DATEDIF(MAX($H289,$I289),TODAY(),"D")))))</f>
        <v/>
      </c>
      <c r="H289" s="46" t="n"/>
      <c r="I289" s="46" t="n"/>
      <c r="J289" s="45" t="n"/>
      <c r="K289" s="45" t="n"/>
      <c r="L289" s="45" t="n"/>
      <c r="M289" s="48" t="n"/>
      <c r="N289" s="45" t="n"/>
      <c r="O289" s="45" t="n"/>
      <c r="P289" s="45" t="n"/>
      <c r="Q289" s="45" t="n"/>
      <c r="R289" s="45" t="n"/>
      <c r="S289" s="45" t="n"/>
      <c r="T289" s="44">
        <f>IF(OR($B289="",$F289="",$D289="Rejected",$D289="Ghosted",$D289="Archived"),"",COUNTIFS($F$8:$F$407,"&lt;"&amp;$F289,$B$8:$B$407,"&lt;&gt;",$D$8:$D$407,"&lt;&gt;Rejected",$D$8:$D$407,"&lt;&gt;Ghosted",$D$8:$D$407,"&lt;&gt;Archived")+COUNTIFS($F$8:$F289,$F289,$B$8:$B289,"&lt;&gt;",$D$8:$D289,"&lt;&gt;Rejected",$D$8:$D289,"&lt;&gt;Ghosted",$D$8:$D289,"&lt;&gt;Archived")-1)</f>
        <v/>
      </c>
    </row>
    <row r="290" ht="19" customHeight="1">
      <c r="A290" s="44">
        <f>IF($B290="","",ROW()-7)</f>
        <v/>
      </c>
      <c r="B290" s="45" t="n"/>
      <c r="C290" s="45" t="n"/>
      <c r="D290" s="45" t="n"/>
      <c r="E290" s="45" t="n"/>
      <c r="F290" s="46" t="n"/>
      <c r="G290" s="47">
        <f>IF($B290="","",IF(OR($D290="Rejected",$D290="Ghosted",$D290="Archived",$D290="Offer"),"",IF(MAX($H290,$I290)=0,"",IF(MAX($H290,$I290)&gt;=TODAY(),0,DATEDIF(MAX($H290,$I290),TODAY(),"D")))))</f>
        <v/>
      </c>
      <c r="H290" s="46" t="n"/>
      <c r="I290" s="46" t="n"/>
      <c r="J290" s="45" t="n"/>
      <c r="K290" s="45" t="n"/>
      <c r="L290" s="45" t="n"/>
      <c r="M290" s="48" t="n"/>
      <c r="N290" s="45" t="n"/>
      <c r="O290" s="45" t="n"/>
      <c r="P290" s="45" t="n"/>
      <c r="Q290" s="45" t="n"/>
      <c r="R290" s="45" t="n"/>
      <c r="S290" s="45" t="n"/>
      <c r="T290" s="44">
        <f>IF(OR($B290="",$F290="",$D290="Rejected",$D290="Ghosted",$D290="Archived"),"",COUNTIFS($F$8:$F$407,"&lt;"&amp;$F290,$B$8:$B$407,"&lt;&gt;",$D$8:$D$407,"&lt;&gt;Rejected",$D$8:$D$407,"&lt;&gt;Ghosted",$D$8:$D$407,"&lt;&gt;Archived")+COUNTIFS($F$8:$F290,$F290,$B$8:$B290,"&lt;&gt;",$D$8:$D290,"&lt;&gt;Rejected",$D$8:$D290,"&lt;&gt;Ghosted",$D$8:$D290,"&lt;&gt;Archived")-1)</f>
        <v/>
      </c>
    </row>
    <row r="291" ht="19" customHeight="1">
      <c r="A291" s="44">
        <f>IF($B291="","",ROW()-7)</f>
        <v/>
      </c>
      <c r="B291" s="45" t="n"/>
      <c r="C291" s="45" t="n"/>
      <c r="D291" s="45" t="n"/>
      <c r="E291" s="45" t="n"/>
      <c r="F291" s="46" t="n"/>
      <c r="G291" s="47">
        <f>IF($B291="","",IF(OR($D291="Rejected",$D291="Ghosted",$D291="Archived",$D291="Offer"),"",IF(MAX($H291,$I291)=0,"",IF(MAX($H291,$I291)&gt;=TODAY(),0,DATEDIF(MAX($H291,$I291),TODAY(),"D")))))</f>
        <v/>
      </c>
      <c r="H291" s="46" t="n"/>
      <c r="I291" s="46" t="n"/>
      <c r="J291" s="45" t="n"/>
      <c r="K291" s="45" t="n"/>
      <c r="L291" s="45" t="n"/>
      <c r="M291" s="48" t="n"/>
      <c r="N291" s="45" t="n"/>
      <c r="O291" s="45" t="n"/>
      <c r="P291" s="45" t="n"/>
      <c r="Q291" s="45" t="n"/>
      <c r="R291" s="45" t="n"/>
      <c r="S291" s="45" t="n"/>
      <c r="T291" s="44">
        <f>IF(OR($B291="",$F291="",$D291="Rejected",$D291="Ghosted",$D291="Archived"),"",COUNTIFS($F$8:$F$407,"&lt;"&amp;$F291,$B$8:$B$407,"&lt;&gt;",$D$8:$D$407,"&lt;&gt;Rejected",$D$8:$D$407,"&lt;&gt;Ghosted",$D$8:$D$407,"&lt;&gt;Archived")+COUNTIFS($F$8:$F291,$F291,$B$8:$B291,"&lt;&gt;",$D$8:$D291,"&lt;&gt;Rejected",$D$8:$D291,"&lt;&gt;Ghosted",$D$8:$D291,"&lt;&gt;Archived")-1)</f>
        <v/>
      </c>
    </row>
    <row r="292" ht="19" customHeight="1">
      <c r="A292" s="44">
        <f>IF($B292="","",ROW()-7)</f>
        <v/>
      </c>
      <c r="B292" s="45" t="n"/>
      <c r="C292" s="45" t="n"/>
      <c r="D292" s="45" t="n"/>
      <c r="E292" s="45" t="n"/>
      <c r="F292" s="46" t="n"/>
      <c r="G292" s="47">
        <f>IF($B292="","",IF(OR($D292="Rejected",$D292="Ghosted",$D292="Archived",$D292="Offer"),"",IF(MAX($H292,$I292)=0,"",IF(MAX($H292,$I292)&gt;=TODAY(),0,DATEDIF(MAX($H292,$I292),TODAY(),"D")))))</f>
        <v/>
      </c>
      <c r="H292" s="46" t="n"/>
      <c r="I292" s="46" t="n"/>
      <c r="J292" s="45" t="n"/>
      <c r="K292" s="45" t="n"/>
      <c r="L292" s="45" t="n"/>
      <c r="M292" s="48" t="n"/>
      <c r="N292" s="45" t="n"/>
      <c r="O292" s="45" t="n"/>
      <c r="P292" s="45" t="n"/>
      <c r="Q292" s="45" t="n"/>
      <c r="R292" s="45" t="n"/>
      <c r="S292" s="45" t="n"/>
      <c r="T292" s="44">
        <f>IF(OR($B292="",$F292="",$D292="Rejected",$D292="Ghosted",$D292="Archived"),"",COUNTIFS($F$8:$F$407,"&lt;"&amp;$F292,$B$8:$B$407,"&lt;&gt;",$D$8:$D$407,"&lt;&gt;Rejected",$D$8:$D$407,"&lt;&gt;Ghosted",$D$8:$D$407,"&lt;&gt;Archived")+COUNTIFS($F$8:$F292,$F292,$B$8:$B292,"&lt;&gt;",$D$8:$D292,"&lt;&gt;Rejected",$D$8:$D292,"&lt;&gt;Ghosted",$D$8:$D292,"&lt;&gt;Archived")-1)</f>
        <v/>
      </c>
    </row>
    <row r="293" ht="19" customHeight="1">
      <c r="A293" s="44">
        <f>IF($B293="","",ROW()-7)</f>
        <v/>
      </c>
      <c r="B293" s="45" t="n"/>
      <c r="C293" s="45" t="n"/>
      <c r="D293" s="45" t="n"/>
      <c r="E293" s="45" t="n"/>
      <c r="F293" s="46" t="n"/>
      <c r="G293" s="47">
        <f>IF($B293="","",IF(OR($D293="Rejected",$D293="Ghosted",$D293="Archived",$D293="Offer"),"",IF(MAX($H293,$I293)=0,"",IF(MAX($H293,$I293)&gt;=TODAY(),0,DATEDIF(MAX($H293,$I293),TODAY(),"D")))))</f>
        <v/>
      </c>
      <c r="H293" s="46" t="n"/>
      <c r="I293" s="46" t="n"/>
      <c r="J293" s="45" t="n"/>
      <c r="K293" s="45" t="n"/>
      <c r="L293" s="45" t="n"/>
      <c r="M293" s="48" t="n"/>
      <c r="N293" s="45" t="n"/>
      <c r="O293" s="45" t="n"/>
      <c r="P293" s="45" t="n"/>
      <c r="Q293" s="45" t="n"/>
      <c r="R293" s="45" t="n"/>
      <c r="S293" s="45" t="n"/>
      <c r="T293" s="44">
        <f>IF(OR($B293="",$F293="",$D293="Rejected",$D293="Ghosted",$D293="Archived"),"",COUNTIFS($F$8:$F$407,"&lt;"&amp;$F293,$B$8:$B$407,"&lt;&gt;",$D$8:$D$407,"&lt;&gt;Rejected",$D$8:$D$407,"&lt;&gt;Ghosted",$D$8:$D$407,"&lt;&gt;Archived")+COUNTIFS($F$8:$F293,$F293,$B$8:$B293,"&lt;&gt;",$D$8:$D293,"&lt;&gt;Rejected",$D$8:$D293,"&lt;&gt;Ghosted",$D$8:$D293,"&lt;&gt;Archived")-1)</f>
        <v/>
      </c>
    </row>
    <row r="294" ht="19" customHeight="1">
      <c r="A294" s="44">
        <f>IF($B294="","",ROW()-7)</f>
        <v/>
      </c>
      <c r="B294" s="45" t="n"/>
      <c r="C294" s="45" t="n"/>
      <c r="D294" s="45" t="n"/>
      <c r="E294" s="45" t="n"/>
      <c r="F294" s="46" t="n"/>
      <c r="G294" s="47">
        <f>IF($B294="","",IF(OR($D294="Rejected",$D294="Ghosted",$D294="Archived",$D294="Offer"),"",IF(MAX($H294,$I294)=0,"",IF(MAX($H294,$I294)&gt;=TODAY(),0,DATEDIF(MAX($H294,$I294),TODAY(),"D")))))</f>
        <v/>
      </c>
      <c r="H294" s="46" t="n"/>
      <c r="I294" s="46" t="n"/>
      <c r="J294" s="45" t="n"/>
      <c r="K294" s="45" t="n"/>
      <c r="L294" s="45" t="n"/>
      <c r="M294" s="48" t="n"/>
      <c r="N294" s="45" t="n"/>
      <c r="O294" s="45" t="n"/>
      <c r="P294" s="45" t="n"/>
      <c r="Q294" s="45" t="n"/>
      <c r="R294" s="45" t="n"/>
      <c r="S294" s="45" t="n"/>
      <c r="T294" s="44">
        <f>IF(OR($B294="",$F294="",$D294="Rejected",$D294="Ghosted",$D294="Archived"),"",COUNTIFS($F$8:$F$407,"&lt;"&amp;$F294,$B$8:$B$407,"&lt;&gt;",$D$8:$D$407,"&lt;&gt;Rejected",$D$8:$D$407,"&lt;&gt;Ghosted",$D$8:$D$407,"&lt;&gt;Archived")+COUNTIFS($F$8:$F294,$F294,$B$8:$B294,"&lt;&gt;",$D$8:$D294,"&lt;&gt;Rejected",$D$8:$D294,"&lt;&gt;Ghosted",$D$8:$D294,"&lt;&gt;Archived")-1)</f>
        <v/>
      </c>
    </row>
    <row r="295" ht="19" customHeight="1">
      <c r="A295" s="44">
        <f>IF($B295="","",ROW()-7)</f>
        <v/>
      </c>
      <c r="B295" s="45" t="n"/>
      <c r="C295" s="45" t="n"/>
      <c r="D295" s="45" t="n"/>
      <c r="E295" s="45" t="n"/>
      <c r="F295" s="46" t="n"/>
      <c r="G295" s="47">
        <f>IF($B295="","",IF(OR($D295="Rejected",$D295="Ghosted",$D295="Archived",$D295="Offer"),"",IF(MAX($H295,$I295)=0,"",IF(MAX($H295,$I295)&gt;=TODAY(),0,DATEDIF(MAX($H295,$I295),TODAY(),"D")))))</f>
        <v/>
      </c>
      <c r="H295" s="46" t="n"/>
      <c r="I295" s="46" t="n"/>
      <c r="J295" s="45" t="n"/>
      <c r="K295" s="45" t="n"/>
      <c r="L295" s="45" t="n"/>
      <c r="M295" s="48" t="n"/>
      <c r="N295" s="45" t="n"/>
      <c r="O295" s="45" t="n"/>
      <c r="P295" s="45" t="n"/>
      <c r="Q295" s="45" t="n"/>
      <c r="R295" s="45" t="n"/>
      <c r="S295" s="45" t="n"/>
      <c r="T295" s="44">
        <f>IF(OR($B295="",$F295="",$D295="Rejected",$D295="Ghosted",$D295="Archived"),"",COUNTIFS($F$8:$F$407,"&lt;"&amp;$F295,$B$8:$B$407,"&lt;&gt;",$D$8:$D$407,"&lt;&gt;Rejected",$D$8:$D$407,"&lt;&gt;Ghosted",$D$8:$D$407,"&lt;&gt;Archived")+COUNTIFS($F$8:$F295,$F295,$B$8:$B295,"&lt;&gt;",$D$8:$D295,"&lt;&gt;Rejected",$D$8:$D295,"&lt;&gt;Ghosted",$D$8:$D295,"&lt;&gt;Archived")-1)</f>
        <v/>
      </c>
    </row>
    <row r="296" ht="19" customHeight="1">
      <c r="A296" s="44">
        <f>IF($B296="","",ROW()-7)</f>
        <v/>
      </c>
      <c r="B296" s="45" t="n"/>
      <c r="C296" s="45" t="n"/>
      <c r="D296" s="45" t="n"/>
      <c r="E296" s="45" t="n"/>
      <c r="F296" s="46" t="n"/>
      <c r="G296" s="47">
        <f>IF($B296="","",IF(OR($D296="Rejected",$D296="Ghosted",$D296="Archived",$D296="Offer"),"",IF(MAX($H296,$I296)=0,"",IF(MAX($H296,$I296)&gt;=TODAY(),0,DATEDIF(MAX($H296,$I296),TODAY(),"D")))))</f>
        <v/>
      </c>
      <c r="H296" s="46" t="n"/>
      <c r="I296" s="46" t="n"/>
      <c r="J296" s="45" t="n"/>
      <c r="K296" s="45" t="n"/>
      <c r="L296" s="45" t="n"/>
      <c r="M296" s="48" t="n"/>
      <c r="N296" s="45" t="n"/>
      <c r="O296" s="45" t="n"/>
      <c r="P296" s="45" t="n"/>
      <c r="Q296" s="45" t="n"/>
      <c r="R296" s="45" t="n"/>
      <c r="S296" s="45" t="n"/>
      <c r="T296" s="44">
        <f>IF(OR($B296="",$F296="",$D296="Rejected",$D296="Ghosted",$D296="Archived"),"",COUNTIFS($F$8:$F$407,"&lt;"&amp;$F296,$B$8:$B$407,"&lt;&gt;",$D$8:$D$407,"&lt;&gt;Rejected",$D$8:$D$407,"&lt;&gt;Ghosted",$D$8:$D$407,"&lt;&gt;Archived")+COUNTIFS($F$8:$F296,$F296,$B$8:$B296,"&lt;&gt;",$D$8:$D296,"&lt;&gt;Rejected",$D$8:$D296,"&lt;&gt;Ghosted",$D$8:$D296,"&lt;&gt;Archived")-1)</f>
        <v/>
      </c>
    </row>
    <row r="297" ht="19" customHeight="1">
      <c r="A297" s="44">
        <f>IF($B297="","",ROW()-7)</f>
        <v/>
      </c>
      <c r="B297" s="45" t="n"/>
      <c r="C297" s="45" t="n"/>
      <c r="D297" s="45" t="n"/>
      <c r="E297" s="45" t="n"/>
      <c r="F297" s="46" t="n"/>
      <c r="G297" s="47">
        <f>IF($B297="","",IF(OR($D297="Rejected",$D297="Ghosted",$D297="Archived",$D297="Offer"),"",IF(MAX($H297,$I297)=0,"",IF(MAX($H297,$I297)&gt;=TODAY(),0,DATEDIF(MAX($H297,$I297),TODAY(),"D")))))</f>
        <v/>
      </c>
      <c r="H297" s="46" t="n"/>
      <c r="I297" s="46" t="n"/>
      <c r="J297" s="45" t="n"/>
      <c r="K297" s="45" t="n"/>
      <c r="L297" s="45" t="n"/>
      <c r="M297" s="48" t="n"/>
      <c r="N297" s="45" t="n"/>
      <c r="O297" s="45" t="n"/>
      <c r="P297" s="45" t="n"/>
      <c r="Q297" s="45" t="n"/>
      <c r="R297" s="45" t="n"/>
      <c r="S297" s="45" t="n"/>
      <c r="T297" s="44">
        <f>IF(OR($B297="",$F297="",$D297="Rejected",$D297="Ghosted",$D297="Archived"),"",COUNTIFS($F$8:$F$407,"&lt;"&amp;$F297,$B$8:$B$407,"&lt;&gt;",$D$8:$D$407,"&lt;&gt;Rejected",$D$8:$D$407,"&lt;&gt;Ghosted",$D$8:$D$407,"&lt;&gt;Archived")+COUNTIFS($F$8:$F297,$F297,$B$8:$B297,"&lt;&gt;",$D$8:$D297,"&lt;&gt;Rejected",$D$8:$D297,"&lt;&gt;Ghosted",$D$8:$D297,"&lt;&gt;Archived")-1)</f>
        <v/>
      </c>
    </row>
    <row r="298" ht="19" customHeight="1">
      <c r="A298" s="44">
        <f>IF($B298="","",ROW()-7)</f>
        <v/>
      </c>
      <c r="B298" s="45" t="n"/>
      <c r="C298" s="45" t="n"/>
      <c r="D298" s="45" t="n"/>
      <c r="E298" s="45" t="n"/>
      <c r="F298" s="46" t="n"/>
      <c r="G298" s="47">
        <f>IF($B298="","",IF(OR($D298="Rejected",$D298="Ghosted",$D298="Archived",$D298="Offer"),"",IF(MAX($H298,$I298)=0,"",IF(MAX($H298,$I298)&gt;=TODAY(),0,DATEDIF(MAX($H298,$I298),TODAY(),"D")))))</f>
        <v/>
      </c>
      <c r="H298" s="46" t="n"/>
      <c r="I298" s="46" t="n"/>
      <c r="J298" s="45" t="n"/>
      <c r="K298" s="45" t="n"/>
      <c r="L298" s="45" t="n"/>
      <c r="M298" s="48" t="n"/>
      <c r="N298" s="45" t="n"/>
      <c r="O298" s="45" t="n"/>
      <c r="P298" s="45" t="n"/>
      <c r="Q298" s="45" t="n"/>
      <c r="R298" s="45" t="n"/>
      <c r="S298" s="45" t="n"/>
      <c r="T298" s="44">
        <f>IF(OR($B298="",$F298="",$D298="Rejected",$D298="Ghosted",$D298="Archived"),"",COUNTIFS($F$8:$F$407,"&lt;"&amp;$F298,$B$8:$B$407,"&lt;&gt;",$D$8:$D$407,"&lt;&gt;Rejected",$D$8:$D$407,"&lt;&gt;Ghosted",$D$8:$D$407,"&lt;&gt;Archived")+COUNTIFS($F$8:$F298,$F298,$B$8:$B298,"&lt;&gt;",$D$8:$D298,"&lt;&gt;Rejected",$D$8:$D298,"&lt;&gt;Ghosted",$D$8:$D298,"&lt;&gt;Archived")-1)</f>
        <v/>
      </c>
    </row>
    <row r="299" ht="19" customHeight="1">
      <c r="A299" s="44">
        <f>IF($B299="","",ROW()-7)</f>
        <v/>
      </c>
      <c r="B299" s="45" t="n"/>
      <c r="C299" s="45" t="n"/>
      <c r="D299" s="45" t="n"/>
      <c r="E299" s="45" t="n"/>
      <c r="F299" s="46" t="n"/>
      <c r="G299" s="47">
        <f>IF($B299="","",IF(OR($D299="Rejected",$D299="Ghosted",$D299="Archived",$D299="Offer"),"",IF(MAX($H299,$I299)=0,"",IF(MAX($H299,$I299)&gt;=TODAY(),0,DATEDIF(MAX($H299,$I299),TODAY(),"D")))))</f>
        <v/>
      </c>
      <c r="H299" s="46" t="n"/>
      <c r="I299" s="46" t="n"/>
      <c r="J299" s="45" t="n"/>
      <c r="K299" s="45" t="n"/>
      <c r="L299" s="45" t="n"/>
      <c r="M299" s="48" t="n"/>
      <c r="N299" s="45" t="n"/>
      <c r="O299" s="45" t="n"/>
      <c r="P299" s="45" t="n"/>
      <c r="Q299" s="45" t="n"/>
      <c r="R299" s="45" t="n"/>
      <c r="S299" s="45" t="n"/>
      <c r="T299" s="44">
        <f>IF(OR($B299="",$F299="",$D299="Rejected",$D299="Ghosted",$D299="Archived"),"",COUNTIFS($F$8:$F$407,"&lt;"&amp;$F299,$B$8:$B$407,"&lt;&gt;",$D$8:$D$407,"&lt;&gt;Rejected",$D$8:$D$407,"&lt;&gt;Ghosted",$D$8:$D$407,"&lt;&gt;Archived")+COUNTIFS($F$8:$F299,$F299,$B$8:$B299,"&lt;&gt;",$D$8:$D299,"&lt;&gt;Rejected",$D$8:$D299,"&lt;&gt;Ghosted",$D$8:$D299,"&lt;&gt;Archived")-1)</f>
        <v/>
      </c>
    </row>
    <row r="300" ht="19" customHeight="1">
      <c r="A300" s="44">
        <f>IF($B300="","",ROW()-7)</f>
        <v/>
      </c>
      <c r="B300" s="45" t="n"/>
      <c r="C300" s="45" t="n"/>
      <c r="D300" s="45" t="n"/>
      <c r="E300" s="45" t="n"/>
      <c r="F300" s="46" t="n"/>
      <c r="G300" s="47">
        <f>IF($B300="","",IF(OR($D300="Rejected",$D300="Ghosted",$D300="Archived",$D300="Offer"),"",IF(MAX($H300,$I300)=0,"",IF(MAX($H300,$I300)&gt;=TODAY(),0,DATEDIF(MAX($H300,$I300),TODAY(),"D")))))</f>
        <v/>
      </c>
      <c r="H300" s="46" t="n"/>
      <c r="I300" s="46" t="n"/>
      <c r="J300" s="45" t="n"/>
      <c r="K300" s="45" t="n"/>
      <c r="L300" s="45" t="n"/>
      <c r="M300" s="48" t="n"/>
      <c r="N300" s="45" t="n"/>
      <c r="O300" s="45" t="n"/>
      <c r="P300" s="45" t="n"/>
      <c r="Q300" s="45" t="n"/>
      <c r="R300" s="45" t="n"/>
      <c r="S300" s="45" t="n"/>
      <c r="T300" s="44">
        <f>IF(OR($B300="",$F300="",$D300="Rejected",$D300="Ghosted",$D300="Archived"),"",COUNTIFS($F$8:$F$407,"&lt;"&amp;$F300,$B$8:$B$407,"&lt;&gt;",$D$8:$D$407,"&lt;&gt;Rejected",$D$8:$D$407,"&lt;&gt;Ghosted",$D$8:$D$407,"&lt;&gt;Archived")+COUNTIFS($F$8:$F300,$F300,$B$8:$B300,"&lt;&gt;",$D$8:$D300,"&lt;&gt;Rejected",$D$8:$D300,"&lt;&gt;Ghosted",$D$8:$D300,"&lt;&gt;Archived")-1)</f>
        <v/>
      </c>
    </row>
    <row r="301" ht="19" customHeight="1">
      <c r="A301" s="44">
        <f>IF($B301="","",ROW()-7)</f>
        <v/>
      </c>
      <c r="B301" s="45" t="n"/>
      <c r="C301" s="45" t="n"/>
      <c r="D301" s="45" t="n"/>
      <c r="E301" s="45" t="n"/>
      <c r="F301" s="46" t="n"/>
      <c r="G301" s="47">
        <f>IF($B301="","",IF(OR($D301="Rejected",$D301="Ghosted",$D301="Archived",$D301="Offer"),"",IF(MAX($H301,$I301)=0,"",IF(MAX($H301,$I301)&gt;=TODAY(),0,DATEDIF(MAX($H301,$I301),TODAY(),"D")))))</f>
        <v/>
      </c>
      <c r="H301" s="46" t="n"/>
      <c r="I301" s="46" t="n"/>
      <c r="J301" s="45" t="n"/>
      <c r="K301" s="45" t="n"/>
      <c r="L301" s="45" t="n"/>
      <c r="M301" s="48" t="n"/>
      <c r="N301" s="45" t="n"/>
      <c r="O301" s="45" t="n"/>
      <c r="P301" s="45" t="n"/>
      <c r="Q301" s="45" t="n"/>
      <c r="R301" s="45" t="n"/>
      <c r="S301" s="45" t="n"/>
      <c r="T301" s="44">
        <f>IF(OR($B301="",$F301="",$D301="Rejected",$D301="Ghosted",$D301="Archived"),"",COUNTIFS($F$8:$F$407,"&lt;"&amp;$F301,$B$8:$B$407,"&lt;&gt;",$D$8:$D$407,"&lt;&gt;Rejected",$D$8:$D$407,"&lt;&gt;Ghosted",$D$8:$D$407,"&lt;&gt;Archived")+COUNTIFS($F$8:$F301,$F301,$B$8:$B301,"&lt;&gt;",$D$8:$D301,"&lt;&gt;Rejected",$D$8:$D301,"&lt;&gt;Ghosted",$D$8:$D301,"&lt;&gt;Archived")-1)</f>
        <v/>
      </c>
    </row>
    <row r="302" ht="19" customHeight="1">
      <c r="A302" s="44">
        <f>IF($B302="","",ROW()-7)</f>
        <v/>
      </c>
      <c r="B302" s="45" t="n"/>
      <c r="C302" s="45" t="n"/>
      <c r="D302" s="45" t="n"/>
      <c r="E302" s="45" t="n"/>
      <c r="F302" s="46" t="n"/>
      <c r="G302" s="47">
        <f>IF($B302="","",IF(OR($D302="Rejected",$D302="Ghosted",$D302="Archived",$D302="Offer"),"",IF(MAX($H302,$I302)=0,"",IF(MAX($H302,$I302)&gt;=TODAY(),0,DATEDIF(MAX($H302,$I302),TODAY(),"D")))))</f>
        <v/>
      </c>
      <c r="H302" s="46" t="n"/>
      <c r="I302" s="46" t="n"/>
      <c r="J302" s="45" t="n"/>
      <c r="K302" s="45" t="n"/>
      <c r="L302" s="45" t="n"/>
      <c r="M302" s="48" t="n"/>
      <c r="N302" s="45" t="n"/>
      <c r="O302" s="45" t="n"/>
      <c r="P302" s="45" t="n"/>
      <c r="Q302" s="45" t="n"/>
      <c r="R302" s="45" t="n"/>
      <c r="S302" s="45" t="n"/>
      <c r="T302" s="44">
        <f>IF(OR($B302="",$F302="",$D302="Rejected",$D302="Ghosted",$D302="Archived"),"",COUNTIFS($F$8:$F$407,"&lt;"&amp;$F302,$B$8:$B$407,"&lt;&gt;",$D$8:$D$407,"&lt;&gt;Rejected",$D$8:$D$407,"&lt;&gt;Ghosted",$D$8:$D$407,"&lt;&gt;Archived")+COUNTIFS($F$8:$F302,$F302,$B$8:$B302,"&lt;&gt;",$D$8:$D302,"&lt;&gt;Rejected",$D$8:$D302,"&lt;&gt;Ghosted",$D$8:$D302,"&lt;&gt;Archived")-1)</f>
        <v/>
      </c>
    </row>
    <row r="303" ht="19" customHeight="1">
      <c r="A303" s="44">
        <f>IF($B303="","",ROW()-7)</f>
        <v/>
      </c>
      <c r="B303" s="45" t="n"/>
      <c r="C303" s="45" t="n"/>
      <c r="D303" s="45" t="n"/>
      <c r="E303" s="45" t="n"/>
      <c r="F303" s="46" t="n"/>
      <c r="G303" s="47">
        <f>IF($B303="","",IF(OR($D303="Rejected",$D303="Ghosted",$D303="Archived",$D303="Offer"),"",IF(MAX($H303,$I303)=0,"",IF(MAX($H303,$I303)&gt;=TODAY(),0,DATEDIF(MAX($H303,$I303),TODAY(),"D")))))</f>
        <v/>
      </c>
      <c r="H303" s="46" t="n"/>
      <c r="I303" s="46" t="n"/>
      <c r="J303" s="45" t="n"/>
      <c r="K303" s="45" t="n"/>
      <c r="L303" s="45" t="n"/>
      <c r="M303" s="48" t="n"/>
      <c r="N303" s="45" t="n"/>
      <c r="O303" s="45" t="n"/>
      <c r="P303" s="45" t="n"/>
      <c r="Q303" s="45" t="n"/>
      <c r="R303" s="45" t="n"/>
      <c r="S303" s="45" t="n"/>
      <c r="T303" s="44">
        <f>IF(OR($B303="",$F303="",$D303="Rejected",$D303="Ghosted",$D303="Archived"),"",COUNTIFS($F$8:$F$407,"&lt;"&amp;$F303,$B$8:$B$407,"&lt;&gt;",$D$8:$D$407,"&lt;&gt;Rejected",$D$8:$D$407,"&lt;&gt;Ghosted",$D$8:$D$407,"&lt;&gt;Archived")+COUNTIFS($F$8:$F303,$F303,$B$8:$B303,"&lt;&gt;",$D$8:$D303,"&lt;&gt;Rejected",$D$8:$D303,"&lt;&gt;Ghosted",$D$8:$D303,"&lt;&gt;Archived")-1)</f>
        <v/>
      </c>
    </row>
    <row r="304" ht="19" customHeight="1">
      <c r="A304" s="44">
        <f>IF($B304="","",ROW()-7)</f>
        <v/>
      </c>
      <c r="B304" s="45" t="n"/>
      <c r="C304" s="45" t="n"/>
      <c r="D304" s="45" t="n"/>
      <c r="E304" s="45" t="n"/>
      <c r="F304" s="46" t="n"/>
      <c r="G304" s="47">
        <f>IF($B304="","",IF(OR($D304="Rejected",$D304="Ghosted",$D304="Archived",$D304="Offer"),"",IF(MAX($H304,$I304)=0,"",IF(MAX($H304,$I304)&gt;=TODAY(),0,DATEDIF(MAX($H304,$I304),TODAY(),"D")))))</f>
        <v/>
      </c>
      <c r="H304" s="46" t="n"/>
      <c r="I304" s="46" t="n"/>
      <c r="J304" s="45" t="n"/>
      <c r="K304" s="45" t="n"/>
      <c r="L304" s="45" t="n"/>
      <c r="M304" s="48" t="n"/>
      <c r="N304" s="45" t="n"/>
      <c r="O304" s="45" t="n"/>
      <c r="P304" s="45" t="n"/>
      <c r="Q304" s="45" t="n"/>
      <c r="R304" s="45" t="n"/>
      <c r="S304" s="45" t="n"/>
      <c r="T304" s="44">
        <f>IF(OR($B304="",$F304="",$D304="Rejected",$D304="Ghosted",$D304="Archived"),"",COUNTIFS($F$8:$F$407,"&lt;"&amp;$F304,$B$8:$B$407,"&lt;&gt;",$D$8:$D$407,"&lt;&gt;Rejected",$D$8:$D$407,"&lt;&gt;Ghosted",$D$8:$D$407,"&lt;&gt;Archived")+COUNTIFS($F$8:$F304,$F304,$B$8:$B304,"&lt;&gt;",$D$8:$D304,"&lt;&gt;Rejected",$D$8:$D304,"&lt;&gt;Ghosted",$D$8:$D304,"&lt;&gt;Archived")-1)</f>
        <v/>
      </c>
    </row>
    <row r="305" ht="19" customHeight="1">
      <c r="A305" s="44">
        <f>IF($B305="","",ROW()-7)</f>
        <v/>
      </c>
      <c r="B305" s="45" t="n"/>
      <c r="C305" s="45" t="n"/>
      <c r="D305" s="45" t="n"/>
      <c r="E305" s="45" t="n"/>
      <c r="F305" s="46" t="n"/>
      <c r="G305" s="47">
        <f>IF($B305="","",IF(OR($D305="Rejected",$D305="Ghosted",$D305="Archived",$D305="Offer"),"",IF(MAX($H305,$I305)=0,"",IF(MAX($H305,$I305)&gt;=TODAY(),0,DATEDIF(MAX($H305,$I305),TODAY(),"D")))))</f>
        <v/>
      </c>
      <c r="H305" s="46" t="n"/>
      <c r="I305" s="46" t="n"/>
      <c r="J305" s="45" t="n"/>
      <c r="K305" s="45" t="n"/>
      <c r="L305" s="45" t="n"/>
      <c r="M305" s="48" t="n"/>
      <c r="N305" s="45" t="n"/>
      <c r="O305" s="45" t="n"/>
      <c r="P305" s="45" t="n"/>
      <c r="Q305" s="45" t="n"/>
      <c r="R305" s="45" t="n"/>
      <c r="S305" s="45" t="n"/>
      <c r="T305" s="44">
        <f>IF(OR($B305="",$F305="",$D305="Rejected",$D305="Ghosted",$D305="Archived"),"",COUNTIFS($F$8:$F$407,"&lt;"&amp;$F305,$B$8:$B$407,"&lt;&gt;",$D$8:$D$407,"&lt;&gt;Rejected",$D$8:$D$407,"&lt;&gt;Ghosted",$D$8:$D$407,"&lt;&gt;Archived")+COUNTIFS($F$8:$F305,$F305,$B$8:$B305,"&lt;&gt;",$D$8:$D305,"&lt;&gt;Rejected",$D$8:$D305,"&lt;&gt;Ghosted",$D$8:$D305,"&lt;&gt;Archived")-1)</f>
        <v/>
      </c>
    </row>
    <row r="306" ht="19" customHeight="1">
      <c r="A306" s="44">
        <f>IF($B306="","",ROW()-7)</f>
        <v/>
      </c>
      <c r="B306" s="45" t="n"/>
      <c r="C306" s="45" t="n"/>
      <c r="D306" s="45" t="n"/>
      <c r="E306" s="45" t="n"/>
      <c r="F306" s="46" t="n"/>
      <c r="G306" s="47">
        <f>IF($B306="","",IF(OR($D306="Rejected",$D306="Ghosted",$D306="Archived",$D306="Offer"),"",IF(MAX($H306,$I306)=0,"",IF(MAX($H306,$I306)&gt;=TODAY(),0,DATEDIF(MAX($H306,$I306),TODAY(),"D")))))</f>
        <v/>
      </c>
      <c r="H306" s="46" t="n"/>
      <c r="I306" s="46" t="n"/>
      <c r="J306" s="45" t="n"/>
      <c r="K306" s="45" t="n"/>
      <c r="L306" s="45" t="n"/>
      <c r="M306" s="48" t="n"/>
      <c r="N306" s="45" t="n"/>
      <c r="O306" s="45" t="n"/>
      <c r="P306" s="45" t="n"/>
      <c r="Q306" s="45" t="n"/>
      <c r="R306" s="45" t="n"/>
      <c r="S306" s="45" t="n"/>
      <c r="T306" s="44">
        <f>IF(OR($B306="",$F306="",$D306="Rejected",$D306="Ghosted",$D306="Archived"),"",COUNTIFS($F$8:$F$407,"&lt;"&amp;$F306,$B$8:$B$407,"&lt;&gt;",$D$8:$D$407,"&lt;&gt;Rejected",$D$8:$D$407,"&lt;&gt;Ghosted",$D$8:$D$407,"&lt;&gt;Archived")+COUNTIFS($F$8:$F306,$F306,$B$8:$B306,"&lt;&gt;",$D$8:$D306,"&lt;&gt;Rejected",$D$8:$D306,"&lt;&gt;Ghosted",$D$8:$D306,"&lt;&gt;Archived")-1)</f>
        <v/>
      </c>
    </row>
    <row r="307" ht="19" customHeight="1">
      <c r="A307" s="44">
        <f>IF($B307="","",ROW()-7)</f>
        <v/>
      </c>
      <c r="B307" s="45" t="n"/>
      <c r="C307" s="45" t="n"/>
      <c r="D307" s="45" t="n"/>
      <c r="E307" s="45" t="n"/>
      <c r="F307" s="46" t="n"/>
      <c r="G307" s="47">
        <f>IF($B307="","",IF(OR($D307="Rejected",$D307="Ghosted",$D307="Archived",$D307="Offer"),"",IF(MAX($H307,$I307)=0,"",IF(MAX($H307,$I307)&gt;=TODAY(),0,DATEDIF(MAX($H307,$I307),TODAY(),"D")))))</f>
        <v/>
      </c>
      <c r="H307" s="46" t="n"/>
      <c r="I307" s="46" t="n"/>
      <c r="J307" s="45" t="n"/>
      <c r="K307" s="45" t="n"/>
      <c r="L307" s="45" t="n"/>
      <c r="M307" s="48" t="n"/>
      <c r="N307" s="45" t="n"/>
      <c r="O307" s="45" t="n"/>
      <c r="P307" s="45" t="n"/>
      <c r="Q307" s="45" t="n"/>
      <c r="R307" s="45" t="n"/>
      <c r="S307" s="45" t="n"/>
      <c r="T307" s="44">
        <f>IF(OR($B307="",$F307="",$D307="Rejected",$D307="Ghosted",$D307="Archived"),"",COUNTIFS($F$8:$F$407,"&lt;"&amp;$F307,$B$8:$B$407,"&lt;&gt;",$D$8:$D$407,"&lt;&gt;Rejected",$D$8:$D$407,"&lt;&gt;Ghosted",$D$8:$D$407,"&lt;&gt;Archived")+COUNTIFS($F$8:$F307,$F307,$B$8:$B307,"&lt;&gt;",$D$8:$D307,"&lt;&gt;Rejected",$D$8:$D307,"&lt;&gt;Ghosted",$D$8:$D307,"&lt;&gt;Archived")-1)</f>
        <v/>
      </c>
    </row>
    <row r="308" ht="19" customHeight="1">
      <c r="A308" s="44">
        <f>IF($B308="","",ROW()-7)</f>
        <v/>
      </c>
      <c r="B308" s="45" t="n"/>
      <c r="C308" s="45" t="n"/>
      <c r="D308" s="45" t="n"/>
      <c r="E308" s="45" t="n"/>
      <c r="F308" s="46" t="n"/>
      <c r="G308" s="47">
        <f>IF($B308="","",IF(OR($D308="Rejected",$D308="Ghosted",$D308="Archived",$D308="Offer"),"",IF(MAX($H308,$I308)=0,"",IF(MAX($H308,$I308)&gt;=TODAY(),0,DATEDIF(MAX($H308,$I308),TODAY(),"D")))))</f>
        <v/>
      </c>
      <c r="H308" s="46" t="n"/>
      <c r="I308" s="46" t="n"/>
      <c r="J308" s="45" t="n"/>
      <c r="K308" s="45" t="n"/>
      <c r="L308" s="45" t="n"/>
      <c r="M308" s="48" t="n"/>
      <c r="N308" s="45" t="n"/>
      <c r="O308" s="45" t="n"/>
      <c r="P308" s="45" t="n"/>
      <c r="Q308" s="45" t="n"/>
      <c r="R308" s="45" t="n"/>
      <c r="S308" s="45" t="n"/>
      <c r="T308" s="44">
        <f>IF(OR($B308="",$F308="",$D308="Rejected",$D308="Ghosted",$D308="Archived"),"",COUNTIFS($F$8:$F$407,"&lt;"&amp;$F308,$B$8:$B$407,"&lt;&gt;",$D$8:$D$407,"&lt;&gt;Rejected",$D$8:$D$407,"&lt;&gt;Ghosted",$D$8:$D$407,"&lt;&gt;Archived")+COUNTIFS($F$8:$F308,$F308,$B$8:$B308,"&lt;&gt;",$D$8:$D308,"&lt;&gt;Rejected",$D$8:$D308,"&lt;&gt;Ghosted",$D$8:$D308,"&lt;&gt;Archived")-1)</f>
        <v/>
      </c>
    </row>
    <row r="309" ht="19" customHeight="1">
      <c r="A309" s="44">
        <f>IF($B309="","",ROW()-7)</f>
        <v/>
      </c>
      <c r="B309" s="45" t="n"/>
      <c r="C309" s="45" t="n"/>
      <c r="D309" s="45" t="n"/>
      <c r="E309" s="45" t="n"/>
      <c r="F309" s="46" t="n"/>
      <c r="G309" s="47">
        <f>IF($B309="","",IF(OR($D309="Rejected",$D309="Ghosted",$D309="Archived",$D309="Offer"),"",IF(MAX($H309,$I309)=0,"",IF(MAX($H309,$I309)&gt;=TODAY(),0,DATEDIF(MAX($H309,$I309),TODAY(),"D")))))</f>
        <v/>
      </c>
      <c r="H309" s="46" t="n"/>
      <c r="I309" s="46" t="n"/>
      <c r="J309" s="45" t="n"/>
      <c r="K309" s="45" t="n"/>
      <c r="L309" s="45" t="n"/>
      <c r="M309" s="48" t="n"/>
      <c r="N309" s="45" t="n"/>
      <c r="O309" s="45" t="n"/>
      <c r="P309" s="45" t="n"/>
      <c r="Q309" s="45" t="n"/>
      <c r="R309" s="45" t="n"/>
      <c r="S309" s="45" t="n"/>
      <c r="T309" s="44">
        <f>IF(OR($B309="",$F309="",$D309="Rejected",$D309="Ghosted",$D309="Archived"),"",COUNTIFS($F$8:$F$407,"&lt;"&amp;$F309,$B$8:$B$407,"&lt;&gt;",$D$8:$D$407,"&lt;&gt;Rejected",$D$8:$D$407,"&lt;&gt;Ghosted",$D$8:$D$407,"&lt;&gt;Archived")+COUNTIFS($F$8:$F309,$F309,$B$8:$B309,"&lt;&gt;",$D$8:$D309,"&lt;&gt;Rejected",$D$8:$D309,"&lt;&gt;Ghosted",$D$8:$D309,"&lt;&gt;Archived")-1)</f>
        <v/>
      </c>
    </row>
    <row r="310" ht="19" customHeight="1">
      <c r="A310" s="44">
        <f>IF($B310="","",ROW()-7)</f>
        <v/>
      </c>
      <c r="B310" s="45" t="n"/>
      <c r="C310" s="45" t="n"/>
      <c r="D310" s="45" t="n"/>
      <c r="E310" s="45" t="n"/>
      <c r="F310" s="46" t="n"/>
      <c r="G310" s="47">
        <f>IF($B310="","",IF(OR($D310="Rejected",$D310="Ghosted",$D310="Archived",$D310="Offer"),"",IF(MAX($H310,$I310)=0,"",IF(MAX($H310,$I310)&gt;=TODAY(),0,DATEDIF(MAX($H310,$I310),TODAY(),"D")))))</f>
        <v/>
      </c>
      <c r="H310" s="46" t="n"/>
      <c r="I310" s="46" t="n"/>
      <c r="J310" s="45" t="n"/>
      <c r="K310" s="45" t="n"/>
      <c r="L310" s="45" t="n"/>
      <c r="M310" s="48" t="n"/>
      <c r="N310" s="45" t="n"/>
      <c r="O310" s="45" t="n"/>
      <c r="P310" s="45" t="n"/>
      <c r="Q310" s="45" t="n"/>
      <c r="R310" s="45" t="n"/>
      <c r="S310" s="45" t="n"/>
      <c r="T310" s="44">
        <f>IF(OR($B310="",$F310="",$D310="Rejected",$D310="Ghosted",$D310="Archived"),"",COUNTIFS($F$8:$F$407,"&lt;"&amp;$F310,$B$8:$B$407,"&lt;&gt;",$D$8:$D$407,"&lt;&gt;Rejected",$D$8:$D$407,"&lt;&gt;Ghosted",$D$8:$D$407,"&lt;&gt;Archived")+COUNTIFS($F$8:$F310,$F310,$B$8:$B310,"&lt;&gt;",$D$8:$D310,"&lt;&gt;Rejected",$D$8:$D310,"&lt;&gt;Ghosted",$D$8:$D310,"&lt;&gt;Archived")-1)</f>
        <v/>
      </c>
    </row>
    <row r="311" ht="19" customHeight="1">
      <c r="A311" s="44">
        <f>IF($B311="","",ROW()-7)</f>
        <v/>
      </c>
      <c r="B311" s="45" t="n"/>
      <c r="C311" s="45" t="n"/>
      <c r="D311" s="45" t="n"/>
      <c r="E311" s="45" t="n"/>
      <c r="F311" s="46" t="n"/>
      <c r="G311" s="47">
        <f>IF($B311="","",IF(OR($D311="Rejected",$D311="Ghosted",$D311="Archived",$D311="Offer"),"",IF(MAX($H311,$I311)=0,"",IF(MAX($H311,$I311)&gt;=TODAY(),0,DATEDIF(MAX($H311,$I311),TODAY(),"D")))))</f>
        <v/>
      </c>
      <c r="H311" s="46" t="n"/>
      <c r="I311" s="46" t="n"/>
      <c r="J311" s="45" t="n"/>
      <c r="K311" s="45" t="n"/>
      <c r="L311" s="45" t="n"/>
      <c r="M311" s="48" t="n"/>
      <c r="N311" s="45" t="n"/>
      <c r="O311" s="45" t="n"/>
      <c r="P311" s="45" t="n"/>
      <c r="Q311" s="45" t="n"/>
      <c r="R311" s="45" t="n"/>
      <c r="S311" s="45" t="n"/>
      <c r="T311" s="44">
        <f>IF(OR($B311="",$F311="",$D311="Rejected",$D311="Ghosted",$D311="Archived"),"",COUNTIFS($F$8:$F$407,"&lt;"&amp;$F311,$B$8:$B$407,"&lt;&gt;",$D$8:$D$407,"&lt;&gt;Rejected",$D$8:$D$407,"&lt;&gt;Ghosted",$D$8:$D$407,"&lt;&gt;Archived")+COUNTIFS($F$8:$F311,$F311,$B$8:$B311,"&lt;&gt;",$D$8:$D311,"&lt;&gt;Rejected",$D$8:$D311,"&lt;&gt;Ghosted",$D$8:$D311,"&lt;&gt;Archived")-1)</f>
        <v/>
      </c>
    </row>
    <row r="312" ht="19" customHeight="1">
      <c r="A312" s="44">
        <f>IF($B312="","",ROW()-7)</f>
        <v/>
      </c>
      <c r="B312" s="45" t="n"/>
      <c r="C312" s="45" t="n"/>
      <c r="D312" s="45" t="n"/>
      <c r="E312" s="45" t="n"/>
      <c r="F312" s="46" t="n"/>
      <c r="G312" s="47">
        <f>IF($B312="","",IF(OR($D312="Rejected",$D312="Ghosted",$D312="Archived",$D312="Offer"),"",IF(MAX($H312,$I312)=0,"",IF(MAX($H312,$I312)&gt;=TODAY(),0,DATEDIF(MAX($H312,$I312),TODAY(),"D")))))</f>
        <v/>
      </c>
      <c r="H312" s="46" t="n"/>
      <c r="I312" s="46" t="n"/>
      <c r="J312" s="45" t="n"/>
      <c r="K312" s="45" t="n"/>
      <c r="L312" s="45" t="n"/>
      <c r="M312" s="48" t="n"/>
      <c r="N312" s="45" t="n"/>
      <c r="O312" s="45" t="n"/>
      <c r="P312" s="45" t="n"/>
      <c r="Q312" s="45" t="n"/>
      <c r="R312" s="45" t="n"/>
      <c r="S312" s="45" t="n"/>
      <c r="T312" s="44">
        <f>IF(OR($B312="",$F312="",$D312="Rejected",$D312="Ghosted",$D312="Archived"),"",COUNTIFS($F$8:$F$407,"&lt;"&amp;$F312,$B$8:$B$407,"&lt;&gt;",$D$8:$D$407,"&lt;&gt;Rejected",$D$8:$D$407,"&lt;&gt;Ghosted",$D$8:$D$407,"&lt;&gt;Archived")+COUNTIFS($F$8:$F312,$F312,$B$8:$B312,"&lt;&gt;",$D$8:$D312,"&lt;&gt;Rejected",$D$8:$D312,"&lt;&gt;Ghosted",$D$8:$D312,"&lt;&gt;Archived")-1)</f>
        <v/>
      </c>
    </row>
    <row r="313" ht="19" customHeight="1">
      <c r="A313" s="44">
        <f>IF($B313="","",ROW()-7)</f>
        <v/>
      </c>
      <c r="B313" s="45" t="n"/>
      <c r="C313" s="45" t="n"/>
      <c r="D313" s="45" t="n"/>
      <c r="E313" s="45" t="n"/>
      <c r="F313" s="46" t="n"/>
      <c r="G313" s="47">
        <f>IF($B313="","",IF(OR($D313="Rejected",$D313="Ghosted",$D313="Archived",$D313="Offer"),"",IF(MAX($H313,$I313)=0,"",IF(MAX($H313,$I313)&gt;=TODAY(),0,DATEDIF(MAX($H313,$I313),TODAY(),"D")))))</f>
        <v/>
      </c>
      <c r="H313" s="46" t="n"/>
      <c r="I313" s="46" t="n"/>
      <c r="J313" s="45" t="n"/>
      <c r="K313" s="45" t="n"/>
      <c r="L313" s="45" t="n"/>
      <c r="M313" s="48" t="n"/>
      <c r="N313" s="45" t="n"/>
      <c r="O313" s="45" t="n"/>
      <c r="P313" s="45" t="n"/>
      <c r="Q313" s="45" t="n"/>
      <c r="R313" s="45" t="n"/>
      <c r="S313" s="45" t="n"/>
      <c r="T313" s="44">
        <f>IF(OR($B313="",$F313="",$D313="Rejected",$D313="Ghosted",$D313="Archived"),"",COUNTIFS($F$8:$F$407,"&lt;"&amp;$F313,$B$8:$B$407,"&lt;&gt;",$D$8:$D$407,"&lt;&gt;Rejected",$D$8:$D$407,"&lt;&gt;Ghosted",$D$8:$D$407,"&lt;&gt;Archived")+COUNTIFS($F$8:$F313,$F313,$B$8:$B313,"&lt;&gt;",$D$8:$D313,"&lt;&gt;Rejected",$D$8:$D313,"&lt;&gt;Ghosted",$D$8:$D313,"&lt;&gt;Archived")-1)</f>
        <v/>
      </c>
    </row>
    <row r="314" ht="19" customHeight="1">
      <c r="A314" s="44">
        <f>IF($B314="","",ROW()-7)</f>
        <v/>
      </c>
      <c r="B314" s="45" t="n"/>
      <c r="C314" s="45" t="n"/>
      <c r="D314" s="45" t="n"/>
      <c r="E314" s="45" t="n"/>
      <c r="F314" s="46" t="n"/>
      <c r="G314" s="47">
        <f>IF($B314="","",IF(OR($D314="Rejected",$D314="Ghosted",$D314="Archived",$D314="Offer"),"",IF(MAX($H314,$I314)=0,"",IF(MAX($H314,$I314)&gt;=TODAY(),0,DATEDIF(MAX($H314,$I314),TODAY(),"D")))))</f>
        <v/>
      </c>
      <c r="H314" s="46" t="n"/>
      <c r="I314" s="46" t="n"/>
      <c r="J314" s="45" t="n"/>
      <c r="K314" s="45" t="n"/>
      <c r="L314" s="45" t="n"/>
      <c r="M314" s="48" t="n"/>
      <c r="N314" s="45" t="n"/>
      <c r="O314" s="45" t="n"/>
      <c r="P314" s="45" t="n"/>
      <c r="Q314" s="45" t="n"/>
      <c r="R314" s="45" t="n"/>
      <c r="S314" s="45" t="n"/>
      <c r="T314" s="44">
        <f>IF(OR($B314="",$F314="",$D314="Rejected",$D314="Ghosted",$D314="Archived"),"",COUNTIFS($F$8:$F$407,"&lt;"&amp;$F314,$B$8:$B$407,"&lt;&gt;",$D$8:$D$407,"&lt;&gt;Rejected",$D$8:$D$407,"&lt;&gt;Ghosted",$D$8:$D$407,"&lt;&gt;Archived")+COUNTIFS($F$8:$F314,$F314,$B$8:$B314,"&lt;&gt;",$D$8:$D314,"&lt;&gt;Rejected",$D$8:$D314,"&lt;&gt;Ghosted",$D$8:$D314,"&lt;&gt;Archived")-1)</f>
        <v/>
      </c>
    </row>
    <row r="315" ht="19" customHeight="1">
      <c r="A315" s="44">
        <f>IF($B315="","",ROW()-7)</f>
        <v/>
      </c>
      <c r="B315" s="45" t="n"/>
      <c r="C315" s="45" t="n"/>
      <c r="D315" s="45" t="n"/>
      <c r="E315" s="45" t="n"/>
      <c r="F315" s="46" t="n"/>
      <c r="G315" s="47">
        <f>IF($B315="","",IF(OR($D315="Rejected",$D315="Ghosted",$D315="Archived",$D315="Offer"),"",IF(MAX($H315,$I315)=0,"",IF(MAX($H315,$I315)&gt;=TODAY(),0,DATEDIF(MAX($H315,$I315),TODAY(),"D")))))</f>
        <v/>
      </c>
      <c r="H315" s="46" t="n"/>
      <c r="I315" s="46" t="n"/>
      <c r="J315" s="45" t="n"/>
      <c r="K315" s="45" t="n"/>
      <c r="L315" s="45" t="n"/>
      <c r="M315" s="48" t="n"/>
      <c r="N315" s="45" t="n"/>
      <c r="O315" s="45" t="n"/>
      <c r="P315" s="45" t="n"/>
      <c r="Q315" s="45" t="n"/>
      <c r="R315" s="45" t="n"/>
      <c r="S315" s="45" t="n"/>
      <c r="T315" s="44">
        <f>IF(OR($B315="",$F315="",$D315="Rejected",$D315="Ghosted",$D315="Archived"),"",COUNTIFS($F$8:$F$407,"&lt;"&amp;$F315,$B$8:$B$407,"&lt;&gt;",$D$8:$D$407,"&lt;&gt;Rejected",$D$8:$D$407,"&lt;&gt;Ghosted",$D$8:$D$407,"&lt;&gt;Archived")+COUNTIFS($F$8:$F315,$F315,$B$8:$B315,"&lt;&gt;",$D$8:$D315,"&lt;&gt;Rejected",$D$8:$D315,"&lt;&gt;Ghosted",$D$8:$D315,"&lt;&gt;Archived")-1)</f>
        <v/>
      </c>
    </row>
    <row r="316" ht="19" customHeight="1">
      <c r="A316" s="44">
        <f>IF($B316="","",ROW()-7)</f>
        <v/>
      </c>
      <c r="B316" s="45" t="n"/>
      <c r="C316" s="45" t="n"/>
      <c r="D316" s="45" t="n"/>
      <c r="E316" s="45" t="n"/>
      <c r="F316" s="46" t="n"/>
      <c r="G316" s="47">
        <f>IF($B316="","",IF(OR($D316="Rejected",$D316="Ghosted",$D316="Archived",$D316="Offer"),"",IF(MAX($H316,$I316)=0,"",IF(MAX($H316,$I316)&gt;=TODAY(),0,DATEDIF(MAX($H316,$I316),TODAY(),"D")))))</f>
        <v/>
      </c>
      <c r="H316" s="46" t="n"/>
      <c r="I316" s="46" t="n"/>
      <c r="J316" s="45" t="n"/>
      <c r="K316" s="45" t="n"/>
      <c r="L316" s="45" t="n"/>
      <c r="M316" s="48" t="n"/>
      <c r="N316" s="45" t="n"/>
      <c r="O316" s="45" t="n"/>
      <c r="P316" s="45" t="n"/>
      <c r="Q316" s="45" t="n"/>
      <c r="R316" s="45" t="n"/>
      <c r="S316" s="45" t="n"/>
      <c r="T316" s="44">
        <f>IF(OR($B316="",$F316="",$D316="Rejected",$D316="Ghosted",$D316="Archived"),"",COUNTIFS($F$8:$F$407,"&lt;"&amp;$F316,$B$8:$B$407,"&lt;&gt;",$D$8:$D$407,"&lt;&gt;Rejected",$D$8:$D$407,"&lt;&gt;Ghosted",$D$8:$D$407,"&lt;&gt;Archived")+COUNTIFS($F$8:$F316,$F316,$B$8:$B316,"&lt;&gt;",$D$8:$D316,"&lt;&gt;Rejected",$D$8:$D316,"&lt;&gt;Ghosted",$D$8:$D316,"&lt;&gt;Archived")-1)</f>
        <v/>
      </c>
    </row>
    <row r="317" ht="19" customHeight="1">
      <c r="A317" s="44">
        <f>IF($B317="","",ROW()-7)</f>
        <v/>
      </c>
      <c r="B317" s="45" t="n"/>
      <c r="C317" s="45" t="n"/>
      <c r="D317" s="45" t="n"/>
      <c r="E317" s="45" t="n"/>
      <c r="F317" s="46" t="n"/>
      <c r="G317" s="47">
        <f>IF($B317="","",IF(OR($D317="Rejected",$D317="Ghosted",$D317="Archived",$D317="Offer"),"",IF(MAX($H317,$I317)=0,"",IF(MAX($H317,$I317)&gt;=TODAY(),0,DATEDIF(MAX($H317,$I317),TODAY(),"D")))))</f>
        <v/>
      </c>
      <c r="H317" s="46" t="n"/>
      <c r="I317" s="46" t="n"/>
      <c r="J317" s="45" t="n"/>
      <c r="K317" s="45" t="n"/>
      <c r="L317" s="45" t="n"/>
      <c r="M317" s="48" t="n"/>
      <c r="N317" s="45" t="n"/>
      <c r="O317" s="45" t="n"/>
      <c r="P317" s="45" t="n"/>
      <c r="Q317" s="45" t="n"/>
      <c r="R317" s="45" t="n"/>
      <c r="S317" s="45" t="n"/>
      <c r="T317" s="44">
        <f>IF(OR($B317="",$F317="",$D317="Rejected",$D317="Ghosted",$D317="Archived"),"",COUNTIFS($F$8:$F$407,"&lt;"&amp;$F317,$B$8:$B$407,"&lt;&gt;",$D$8:$D$407,"&lt;&gt;Rejected",$D$8:$D$407,"&lt;&gt;Ghosted",$D$8:$D$407,"&lt;&gt;Archived")+COUNTIFS($F$8:$F317,$F317,$B$8:$B317,"&lt;&gt;",$D$8:$D317,"&lt;&gt;Rejected",$D$8:$D317,"&lt;&gt;Ghosted",$D$8:$D317,"&lt;&gt;Archived")-1)</f>
        <v/>
      </c>
    </row>
    <row r="318" ht="19" customHeight="1">
      <c r="A318" s="44">
        <f>IF($B318="","",ROW()-7)</f>
        <v/>
      </c>
      <c r="B318" s="45" t="n"/>
      <c r="C318" s="45" t="n"/>
      <c r="D318" s="45" t="n"/>
      <c r="E318" s="45" t="n"/>
      <c r="F318" s="46" t="n"/>
      <c r="G318" s="47">
        <f>IF($B318="","",IF(OR($D318="Rejected",$D318="Ghosted",$D318="Archived",$D318="Offer"),"",IF(MAX($H318,$I318)=0,"",IF(MAX($H318,$I318)&gt;=TODAY(),0,DATEDIF(MAX($H318,$I318),TODAY(),"D")))))</f>
        <v/>
      </c>
      <c r="H318" s="46" t="n"/>
      <c r="I318" s="46" t="n"/>
      <c r="J318" s="45" t="n"/>
      <c r="K318" s="45" t="n"/>
      <c r="L318" s="45" t="n"/>
      <c r="M318" s="48" t="n"/>
      <c r="N318" s="45" t="n"/>
      <c r="O318" s="45" t="n"/>
      <c r="P318" s="45" t="n"/>
      <c r="Q318" s="45" t="n"/>
      <c r="R318" s="45" t="n"/>
      <c r="S318" s="45" t="n"/>
      <c r="T318" s="44">
        <f>IF(OR($B318="",$F318="",$D318="Rejected",$D318="Ghosted",$D318="Archived"),"",COUNTIFS($F$8:$F$407,"&lt;"&amp;$F318,$B$8:$B$407,"&lt;&gt;",$D$8:$D$407,"&lt;&gt;Rejected",$D$8:$D$407,"&lt;&gt;Ghosted",$D$8:$D$407,"&lt;&gt;Archived")+COUNTIFS($F$8:$F318,$F318,$B$8:$B318,"&lt;&gt;",$D$8:$D318,"&lt;&gt;Rejected",$D$8:$D318,"&lt;&gt;Ghosted",$D$8:$D318,"&lt;&gt;Archived")-1)</f>
        <v/>
      </c>
    </row>
    <row r="319" ht="19" customHeight="1">
      <c r="A319" s="44">
        <f>IF($B319="","",ROW()-7)</f>
        <v/>
      </c>
      <c r="B319" s="45" t="n"/>
      <c r="C319" s="45" t="n"/>
      <c r="D319" s="45" t="n"/>
      <c r="E319" s="45" t="n"/>
      <c r="F319" s="46" t="n"/>
      <c r="G319" s="47">
        <f>IF($B319="","",IF(OR($D319="Rejected",$D319="Ghosted",$D319="Archived",$D319="Offer"),"",IF(MAX($H319,$I319)=0,"",IF(MAX($H319,$I319)&gt;=TODAY(),0,DATEDIF(MAX($H319,$I319),TODAY(),"D")))))</f>
        <v/>
      </c>
      <c r="H319" s="46" t="n"/>
      <c r="I319" s="46" t="n"/>
      <c r="J319" s="45" t="n"/>
      <c r="K319" s="45" t="n"/>
      <c r="L319" s="45" t="n"/>
      <c r="M319" s="48" t="n"/>
      <c r="N319" s="45" t="n"/>
      <c r="O319" s="45" t="n"/>
      <c r="P319" s="45" t="n"/>
      <c r="Q319" s="45" t="n"/>
      <c r="R319" s="45" t="n"/>
      <c r="S319" s="45" t="n"/>
      <c r="T319" s="44">
        <f>IF(OR($B319="",$F319="",$D319="Rejected",$D319="Ghosted",$D319="Archived"),"",COUNTIFS($F$8:$F$407,"&lt;"&amp;$F319,$B$8:$B$407,"&lt;&gt;",$D$8:$D$407,"&lt;&gt;Rejected",$D$8:$D$407,"&lt;&gt;Ghosted",$D$8:$D$407,"&lt;&gt;Archived")+COUNTIFS($F$8:$F319,$F319,$B$8:$B319,"&lt;&gt;",$D$8:$D319,"&lt;&gt;Rejected",$D$8:$D319,"&lt;&gt;Ghosted",$D$8:$D319,"&lt;&gt;Archived")-1)</f>
        <v/>
      </c>
    </row>
    <row r="320" ht="19" customHeight="1">
      <c r="A320" s="44">
        <f>IF($B320="","",ROW()-7)</f>
        <v/>
      </c>
      <c r="B320" s="45" t="n"/>
      <c r="C320" s="45" t="n"/>
      <c r="D320" s="45" t="n"/>
      <c r="E320" s="45" t="n"/>
      <c r="F320" s="46" t="n"/>
      <c r="G320" s="47">
        <f>IF($B320="","",IF(OR($D320="Rejected",$D320="Ghosted",$D320="Archived",$D320="Offer"),"",IF(MAX($H320,$I320)=0,"",IF(MAX($H320,$I320)&gt;=TODAY(),0,DATEDIF(MAX($H320,$I320),TODAY(),"D")))))</f>
        <v/>
      </c>
      <c r="H320" s="46" t="n"/>
      <c r="I320" s="46" t="n"/>
      <c r="J320" s="45" t="n"/>
      <c r="K320" s="45" t="n"/>
      <c r="L320" s="45" t="n"/>
      <c r="M320" s="48" t="n"/>
      <c r="N320" s="45" t="n"/>
      <c r="O320" s="45" t="n"/>
      <c r="P320" s="45" t="n"/>
      <c r="Q320" s="45" t="n"/>
      <c r="R320" s="45" t="n"/>
      <c r="S320" s="45" t="n"/>
      <c r="T320" s="44">
        <f>IF(OR($B320="",$F320="",$D320="Rejected",$D320="Ghosted",$D320="Archived"),"",COUNTIFS($F$8:$F$407,"&lt;"&amp;$F320,$B$8:$B$407,"&lt;&gt;",$D$8:$D$407,"&lt;&gt;Rejected",$D$8:$D$407,"&lt;&gt;Ghosted",$D$8:$D$407,"&lt;&gt;Archived")+COUNTIFS($F$8:$F320,$F320,$B$8:$B320,"&lt;&gt;",$D$8:$D320,"&lt;&gt;Rejected",$D$8:$D320,"&lt;&gt;Ghosted",$D$8:$D320,"&lt;&gt;Archived")-1)</f>
        <v/>
      </c>
    </row>
    <row r="321" ht="19" customHeight="1">
      <c r="A321" s="44">
        <f>IF($B321="","",ROW()-7)</f>
        <v/>
      </c>
      <c r="B321" s="45" t="n"/>
      <c r="C321" s="45" t="n"/>
      <c r="D321" s="45" t="n"/>
      <c r="E321" s="45" t="n"/>
      <c r="F321" s="46" t="n"/>
      <c r="G321" s="47">
        <f>IF($B321="","",IF(OR($D321="Rejected",$D321="Ghosted",$D321="Archived",$D321="Offer"),"",IF(MAX($H321,$I321)=0,"",IF(MAX($H321,$I321)&gt;=TODAY(),0,DATEDIF(MAX($H321,$I321),TODAY(),"D")))))</f>
        <v/>
      </c>
      <c r="H321" s="46" t="n"/>
      <c r="I321" s="46" t="n"/>
      <c r="J321" s="45" t="n"/>
      <c r="K321" s="45" t="n"/>
      <c r="L321" s="45" t="n"/>
      <c r="M321" s="48" t="n"/>
      <c r="N321" s="45" t="n"/>
      <c r="O321" s="45" t="n"/>
      <c r="P321" s="45" t="n"/>
      <c r="Q321" s="45" t="n"/>
      <c r="R321" s="45" t="n"/>
      <c r="S321" s="45" t="n"/>
      <c r="T321" s="44">
        <f>IF(OR($B321="",$F321="",$D321="Rejected",$D321="Ghosted",$D321="Archived"),"",COUNTIFS($F$8:$F$407,"&lt;"&amp;$F321,$B$8:$B$407,"&lt;&gt;",$D$8:$D$407,"&lt;&gt;Rejected",$D$8:$D$407,"&lt;&gt;Ghosted",$D$8:$D$407,"&lt;&gt;Archived")+COUNTIFS($F$8:$F321,$F321,$B$8:$B321,"&lt;&gt;",$D$8:$D321,"&lt;&gt;Rejected",$D$8:$D321,"&lt;&gt;Ghosted",$D$8:$D321,"&lt;&gt;Archived")-1)</f>
        <v/>
      </c>
    </row>
    <row r="322" ht="19" customHeight="1">
      <c r="A322" s="44">
        <f>IF($B322="","",ROW()-7)</f>
        <v/>
      </c>
      <c r="B322" s="45" t="n"/>
      <c r="C322" s="45" t="n"/>
      <c r="D322" s="45" t="n"/>
      <c r="E322" s="45" t="n"/>
      <c r="F322" s="46" t="n"/>
      <c r="G322" s="47">
        <f>IF($B322="","",IF(OR($D322="Rejected",$D322="Ghosted",$D322="Archived",$D322="Offer"),"",IF(MAX($H322,$I322)=0,"",IF(MAX($H322,$I322)&gt;=TODAY(),0,DATEDIF(MAX($H322,$I322),TODAY(),"D")))))</f>
        <v/>
      </c>
      <c r="H322" s="46" t="n"/>
      <c r="I322" s="46" t="n"/>
      <c r="J322" s="45" t="n"/>
      <c r="K322" s="45" t="n"/>
      <c r="L322" s="45" t="n"/>
      <c r="M322" s="48" t="n"/>
      <c r="N322" s="45" t="n"/>
      <c r="O322" s="45" t="n"/>
      <c r="P322" s="45" t="n"/>
      <c r="Q322" s="45" t="n"/>
      <c r="R322" s="45" t="n"/>
      <c r="S322" s="45" t="n"/>
      <c r="T322" s="44">
        <f>IF(OR($B322="",$F322="",$D322="Rejected",$D322="Ghosted",$D322="Archived"),"",COUNTIFS($F$8:$F$407,"&lt;"&amp;$F322,$B$8:$B$407,"&lt;&gt;",$D$8:$D$407,"&lt;&gt;Rejected",$D$8:$D$407,"&lt;&gt;Ghosted",$D$8:$D$407,"&lt;&gt;Archived")+COUNTIFS($F$8:$F322,$F322,$B$8:$B322,"&lt;&gt;",$D$8:$D322,"&lt;&gt;Rejected",$D$8:$D322,"&lt;&gt;Ghosted",$D$8:$D322,"&lt;&gt;Archived")-1)</f>
        <v/>
      </c>
    </row>
    <row r="323" ht="19" customHeight="1">
      <c r="A323" s="44">
        <f>IF($B323="","",ROW()-7)</f>
        <v/>
      </c>
      <c r="B323" s="45" t="n"/>
      <c r="C323" s="45" t="n"/>
      <c r="D323" s="45" t="n"/>
      <c r="E323" s="45" t="n"/>
      <c r="F323" s="46" t="n"/>
      <c r="G323" s="47">
        <f>IF($B323="","",IF(OR($D323="Rejected",$D323="Ghosted",$D323="Archived",$D323="Offer"),"",IF(MAX($H323,$I323)=0,"",IF(MAX($H323,$I323)&gt;=TODAY(),0,DATEDIF(MAX($H323,$I323),TODAY(),"D")))))</f>
        <v/>
      </c>
      <c r="H323" s="46" t="n"/>
      <c r="I323" s="46" t="n"/>
      <c r="J323" s="45" t="n"/>
      <c r="K323" s="45" t="n"/>
      <c r="L323" s="45" t="n"/>
      <c r="M323" s="48" t="n"/>
      <c r="N323" s="45" t="n"/>
      <c r="O323" s="45" t="n"/>
      <c r="P323" s="45" t="n"/>
      <c r="Q323" s="45" t="n"/>
      <c r="R323" s="45" t="n"/>
      <c r="S323" s="45" t="n"/>
      <c r="T323" s="44">
        <f>IF(OR($B323="",$F323="",$D323="Rejected",$D323="Ghosted",$D323="Archived"),"",COUNTIFS($F$8:$F$407,"&lt;"&amp;$F323,$B$8:$B$407,"&lt;&gt;",$D$8:$D$407,"&lt;&gt;Rejected",$D$8:$D$407,"&lt;&gt;Ghosted",$D$8:$D$407,"&lt;&gt;Archived")+COUNTIFS($F$8:$F323,$F323,$B$8:$B323,"&lt;&gt;",$D$8:$D323,"&lt;&gt;Rejected",$D$8:$D323,"&lt;&gt;Ghosted",$D$8:$D323,"&lt;&gt;Archived")-1)</f>
        <v/>
      </c>
    </row>
    <row r="324" ht="19" customHeight="1">
      <c r="A324" s="44">
        <f>IF($B324="","",ROW()-7)</f>
        <v/>
      </c>
      <c r="B324" s="45" t="n"/>
      <c r="C324" s="45" t="n"/>
      <c r="D324" s="45" t="n"/>
      <c r="E324" s="45" t="n"/>
      <c r="F324" s="46" t="n"/>
      <c r="G324" s="47">
        <f>IF($B324="","",IF(OR($D324="Rejected",$D324="Ghosted",$D324="Archived",$D324="Offer"),"",IF(MAX($H324,$I324)=0,"",IF(MAX($H324,$I324)&gt;=TODAY(),0,DATEDIF(MAX($H324,$I324),TODAY(),"D")))))</f>
        <v/>
      </c>
      <c r="H324" s="46" t="n"/>
      <c r="I324" s="46" t="n"/>
      <c r="J324" s="45" t="n"/>
      <c r="K324" s="45" t="n"/>
      <c r="L324" s="45" t="n"/>
      <c r="M324" s="48" t="n"/>
      <c r="N324" s="45" t="n"/>
      <c r="O324" s="45" t="n"/>
      <c r="P324" s="45" t="n"/>
      <c r="Q324" s="45" t="n"/>
      <c r="R324" s="45" t="n"/>
      <c r="S324" s="45" t="n"/>
      <c r="T324" s="44">
        <f>IF(OR($B324="",$F324="",$D324="Rejected",$D324="Ghosted",$D324="Archived"),"",COUNTIFS($F$8:$F$407,"&lt;"&amp;$F324,$B$8:$B$407,"&lt;&gt;",$D$8:$D$407,"&lt;&gt;Rejected",$D$8:$D$407,"&lt;&gt;Ghosted",$D$8:$D$407,"&lt;&gt;Archived")+COUNTIFS($F$8:$F324,$F324,$B$8:$B324,"&lt;&gt;",$D$8:$D324,"&lt;&gt;Rejected",$D$8:$D324,"&lt;&gt;Ghosted",$D$8:$D324,"&lt;&gt;Archived")-1)</f>
        <v/>
      </c>
    </row>
    <row r="325" ht="19" customHeight="1">
      <c r="A325" s="44">
        <f>IF($B325="","",ROW()-7)</f>
        <v/>
      </c>
      <c r="B325" s="45" t="n"/>
      <c r="C325" s="45" t="n"/>
      <c r="D325" s="45" t="n"/>
      <c r="E325" s="45" t="n"/>
      <c r="F325" s="46" t="n"/>
      <c r="G325" s="47">
        <f>IF($B325="","",IF(OR($D325="Rejected",$D325="Ghosted",$D325="Archived",$D325="Offer"),"",IF(MAX($H325,$I325)=0,"",IF(MAX($H325,$I325)&gt;=TODAY(),0,DATEDIF(MAX($H325,$I325),TODAY(),"D")))))</f>
        <v/>
      </c>
      <c r="H325" s="46" t="n"/>
      <c r="I325" s="46" t="n"/>
      <c r="J325" s="45" t="n"/>
      <c r="K325" s="45" t="n"/>
      <c r="L325" s="45" t="n"/>
      <c r="M325" s="48" t="n"/>
      <c r="N325" s="45" t="n"/>
      <c r="O325" s="45" t="n"/>
      <c r="P325" s="45" t="n"/>
      <c r="Q325" s="45" t="n"/>
      <c r="R325" s="45" t="n"/>
      <c r="S325" s="45" t="n"/>
      <c r="T325" s="44">
        <f>IF(OR($B325="",$F325="",$D325="Rejected",$D325="Ghosted",$D325="Archived"),"",COUNTIFS($F$8:$F$407,"&lt;"&amp;$F325,$B$8:$B$407,"&lt;&gt;",$D$8:$D$407,"&lt;&gt;Rejected",$D$8:$D$407,"&lt;&gt;Ghosted",$D$8:$D$407,"&lt;&gt;Archived")+COUNTIFS($F$8:$F325,$F325,$B$8:$B325,"&lt;&gt;",$D$8:$D325,"&lt;&gt;Rejected",$D$8:$D325,"&lt;&gt;Ghosted",$D$8:$D325,"&lt;&gt;Archived")-1)</f>
        <v/>
      </c>
    </row>
    <row r="326" ht="19" customHeight="1">
      <c r="A326" s="44">
        <f>IF($B326="","",ROW()-7)</f>
        <v/>
      </c>
      <c r="B326" s="45" t="n"/>
      <c r="C326" s="45" t="n"/>
      <c r="D326" s="45" t="n"/>
      <c r="E326" s="45" t="n"/>
      <c r="F326" s="46" t="n"/>
      <c r="G326" s="47">
        <f>IF($B326="","",IF(OR($D326="Rejected",$D326="Ghosted",$D326="Archived",$D326="Offer"),"",IF(MAX($H326,$I326)=0,"",IF(MAX($H326,$I326)&gt;=TODAY(),0,DATEDIF(MAX($H326,$I326),TODAY(),"D")))))</f>
        <v/>
      </c>
      <c r="H326" s="46" t="n"/>
      <c r="I326" s="46" t="n"/>
      <c r="J326" s="45" t="n"/>
      <c r="K326" s="45" t="n"/>
      <c r="L326" s="45" t="n"/>
      <c r="M326" s="48" t="n"/>
      <c r="N326" s="45" t="n"/>
      <c r="O326" s="45" t="n"/>
      <c r="P326" s="45" t="n"/>
      <c r="Q326" s="45" t="n"/>
      <c r="R326" s="45" t="n"/>
      <c r="S326" s="45" t="n"/>
      <c r="T326" s="44">
        <f>IF(OR($B326="",$F326="",$D326="Rejected",$D326="Ghosted",$D326="Archived"),"",COUNTIFS($F$8:$F$407,"&lt;"&amp;$F326,$B$8:$B$407,"&lt;&gt;",$D$8:$D$407,"&lt;&gt;Rejected",$D$8:$D$407,"&lt;&gt;Ghosted",$D$8:$D$407,"&lt;&gt;Archived")+COUNTIFS($F$8:$F326,$F326,$B$8:$B326,"&lt;&gt;",$D$8:$D326,"&lt;&gt;Rejected",$D$8:$D326,"&lt;&gt;Ghosted",$D$8:$D326,"&lt;&gt;Archived")-1)</f>
        <v/>
      </c>
    </row>
    <row r="327" ht="19" customHeight="1">
      <c r="A327" s="44">
        <f>IF($B327="","",ROW()-7)</f>
        <v/>
      </c>
      <c r="B327" s="45" t="n"/>
      <c r="C327" s="45" t="n"/>
      <c r="D327" s="45" t="n"/>
      <c r="E327" s="45" t="n"/>
      <c r="F327" s="46" t="n"/>
      <c r="G327" s="47">
        <f>IF($B327="","",IF(OR($D327="Rejected",$D327="Ghosted",$D327="Archived",$D327="Offer"),"",IF(MAX($H327,$I327)=0,"",IF(MAX($H327,$I327)&gt;=TODAY(),0,DATEDIF(MAX($H327,$I327),TODAY(),"D")))))</f>
        <v/>
      </c>
      <c r="H327" s="46" t="n"/>
      <c r="I327" s="46" t="n"/>
      <c r="J327" s="45" t="n"/>
      <c r="K327" s="45" t="n"/>
      <c r="L327" s="45" t="n"/>
      <c r="M327" s="48" t="n"/>
      <c r="N327" s="45" t="n"/>
      <c r="O327" s="45" t="n"/>
      <c r="P327" s="45" t="n"/>
      <c r="Q327" s="45" t="n"/>
      <c r="R327" s="45" t="n"/>
      <c r="S327" s="45" t="n"/>
      <c r="T327" s="44">
        <f>IF(OR($B327="",$F327="",$D327="Rejected",$D327="Ghosted",$D327="Archived"),"",COUNTIFS($F$8:$F$407,"&lt;"&amp;$F327,$B$8:$B$407,"&lt;&gt;",$D$8:$D$407,"&lt;&gt;Rejected",$D$8:$D$407,"&lt;&gt;Ghosted",$D$8:$D$407,"&lt;&gt;Archived")+COUNTIFS($F$8:$F327,$F327,$B$8:$B327,"&lt;&gt;",$D$8:$D327,"&lt;&gt;Rejected",$D$8:$D327,"&lt;&gt;Ghosted",$D$8:$D327,"&lt;&gt;Archived")-1)</f>
        <v/>
      </c>
    </row>
    <row r="328" ht="19" customHeight="1">
      <c r="A328" s="44">
        <f>IF($B328="","",ROW()-7)</f>
        <v/>
      </c>
      <c r="B328" s="45" t="n"/>
      <c r="C328" s="45" t="n"/>
      <c r="D328" s="45" t="n"/>
      <c r="E328" s="45" t="n"/>
      <c r="F328" s="46" t="n"/>
      <c r="G328" s="47">
        <f>IF($B328="","",IF(OR($D328="Rejected",$D328="Ghosted",$D328="Archived",$D328="Offer"),"",IF(MAX($H328,$I328)=0,"",IF(MAX($H328,$I328)&gt;=TODAY(),0,DATEDIF(MAX($H328,$I328),TODAY(),"D")))))</f>
        <v/>
      </c>
      <c r="H328" s="46" t="n"/>
      <c r="I328" s="46" t="n"/>
      <c r="J328" s="45" t="n"/>
      <c r="K328" s="45" t="n"/>
      <c r="L328" s="45" t="n"/>
      <c r="M328" s="48" t="n"/>
      <c r="N328" s="45" t="n"/>
      <c r="O328" s="45" t="n"/>
      <c r="P328" s="45" t="n"/>
      <c r="Q328" s="45" t="n"/>
      <c r="R328" s="45" t="n"/>
      <c r="S328" s="45" t="n"/>
      <c r="T328" s="44">
        <f>IF(OR($B328="",$F328="",$D328="Rejected",$D328="Ghosted",$D328="Archived"),"",COUNTIFS($F$8:$F$407,"&lt;"&amp;$F328,$B$8:$B$407,"&lt;&gt;",$D$8:$D$407,"&lt;&gt;Rejected",$D$8:$D$407,"&lt;&gt;Ghosted",$D$8:$D$407,"&lt;&gt;Archived")+COUNTIFS($F$8:$F328,$F328,$B$8:$B328,"&lt;&gt;",$D$8:$D328,"&lt;&gt;Rejected",$D$8:$D328,"&lt;&gt;Ghosted",$D$8:$D328,"&lt;&gt;Archived")-1)</f>
        <v/>
      </c>
    </row>
    <row r="329" ht="19" customHeight="1">
      <c r="A329" s="44">
        <f>IF($B329="","",ROW()-7)</f>
        <v/>
      </c>
      <c r="B329" s="45" t="n"/>
      <c r="C329" s="45" t="n"/>
      <c r="D329" s="45" t="n"/>
      <c r="E329" s="45" t="n"/>
      <c r="F329" s="46" t="n"/>
      <c r="G329" s="47">
        <f>IF($B329="","",IF(OR($D329="Rejected",$D329="Ghosted",$D329="Archived",$D329="Offer"),"",IF(MAX($H329,$I329)=0,"",IF(MAX($H329,$I329)&gt;=TODAY(),0,DATEDIF(MAX($H329,$I329),TODAY(),"D")))))</f>
        <v/>
      </c>
      <c r="H329" s="46" t="n"/>
      <c r="I329" s="46" t="n"/>
      <c r="J329" s="45" t="n"/>
      <c r="K329" s="45" t="n"/>
      <c r="L329" s="45" t="n"/>
      <c r="M329" s="48" t="n"/>
      <c r="N329" s="45" t="n"/>
      <c r="O329" s="45" t="n"/>
      <c r="P329" s="45" t="n"/>
      <c r="Q329" s="45" t="n"/>
      <c r="R329" s="45" t="n"/>
      <c r="S329" s="45" t="n"/>
      <c r="T329" s="44">
        <f>IF(OR($B329="",$F329="",$D329="Rejected",$D329="Ghosted",$D329="Archived"),"",COUNTIFS($F$8:$F$407,"&lt;"&amp;$F329,$B$8:$B$407,"&lt;&gt;",$D$8:$D$407,"&lt;&gt;Rejected",$D$8:$D$407,"&lt;&gt;Ghosted",$D$8:$D$407,"&lt;&gt;Archived")+COUNTIFS($F$8:$F329,$F329,$B$8:$B329,"&lt;&gt;",$D$8:$D329,"&lt;&gt;Rejected",$D$8:$D329,"&lt;&gt;Ghosted",$D$8:$D329,"&lt;&gt;Archived")-1)</f>
        <v/>
      </c>
    </row>
    <row r="330" ht="19" customHeight="1">
      <c r="A330" s="44">
        <f>IF($B330="","",ROW()-7)</f>
        <v/>
      </c>
      <c r="B330" s="45" t="n"/>
      <c r="C330" s="45" t="n"/>
      <c r="D330" s="45" t="n"/>
      <c r="E330" s="45" t="n"/>
      <c r="F330" s="46" t="n"/>
      <c r="G330" s="47">
        <f>IF($B330="","",IF(OR($D330="Rejected",$D330="Ghosted",$D330="Archived",$D330="Offer"),"",IF(MAX($H330,$I330)=0,"",IF(MAX($H330,$I330)&gt;=TODAY(),0,DATEDIF(MAX($H330,$I330),TODAY(),"D")))))</f>
        <v/>
      </c>
      <c r="H330" s="46" t="n"/>
      <c r="I330" s="46" t="n"/>
      <c r="J330" s="45" t="n"/>
      <c r="K330" s="45" t="n"/>
      <c r="L330" s="45" t="n"/>
      <c r="M330" s="48" t="n"/>
      <c r="N330" s="45" t="n"/>
      <c r="O330" s="45" t="n"/>
      <c r="P330" s="45" t="n"/>
      <c r="Q330" s="45" t="n"/>
      <c r="R330" s="45" t="n"/>
      <c r="S330" s="45" t="n"/>
      <c r="T330" s="44">
        <f>IF(OR($B330="",$F330="",$D330="Rejected",$D330="Ghosted",$D330="Archived"),"",COUNTIFS($F$8:$F$407,"&lt;"&amp;$F330,$B$8:$B$407,"&lt;&gt;",$D$8:$D$407,"&lt;&gt;Rejected",$D$8:$D$407,"&lt;&gt;Ghosted",$D$8:$D$407,"&lt;&gt;Archived")+COUNTIFS($F$8:$F330,$F330,$B$8:$B330,"&lt;&gt;",$D$8:$D330,"&lt;&gt;Rejected",$D$8:$D330,"&lt;&gt;Ghosted",$D$8:$D330,"&lt;&gt;Archived")-1)</f>
        <v/>
      </c>
    </row>
    <row r="331" ht="19" customHeight="1">
      <c r="A331" s="44">
        <f>IF($B331="","",ROW()-7)</f>
        <v/>
      </c>
      <c r="B331" s="45" t="n"/>
      <c r="C331" s="45" t="n"/>
      <c r="D331" s="45" t="n"/>
      <c r="E331" s="45" t="n"/>
      <c r="F331" s="46" t="n"/>
      <c r="G331" s="47">
        <f>IF($B331="","",IF(OR($D331="Rejected",$D331="Ghosted",$D331="Archived",$D331="Offer"),"",IF(MAX($H331,$I331)=0,"",IF(MAX($H331,$I331)&gt;=TODAY(),0,DATEDIF(MAX($H331,$I331),TODAY(),"D")))))</f>
        <v/>
      </c>
      <c r="H331" s="46" t="n"/>
      <c r="I331" s="46" t="n"/>
      <c r="J331" s="45" t="n"/>
      <c r="K331" s="45" t="n"/>
      <c r="L331" s="45" t="n"/>
      <c r="M331" s="48" t="n"/>
      <c r="N331" s="45" t="n"/>
      <c r="O331" s="45" t="n"/>
      <c r="P331" s="45" t="n"/>
      <c r="Q331" s="45" t="n"/>
      <c r="R331" s="45" t="n"/>
      <c r="S331" s="45" t="n"/>
      <c r="T331" s="44">
        <f>IF(OR($B331="",$F331="",$D331="Rejected",$D331="Ghosted",$D331="Archived"),"",COUNTIFS($F$8:$F$407,"&lt;"&amp;$F331,$B$8:$B$407,"&lt;&gt;",$D$8:$D$407,"&lt;&gt;Rejected",$D$8:$D$407,"&lt;&gt;Ghosted",$D$8:$D$407,"&lt;&gt;Archived")+COUNTIFS($F$8:$F331,$F331,$B$8:$B331,"&lt;&gt;",$D$8:$D331,"&lt;&gt;Rejected",$D$8:$D331,"&lt;&gt;Ghosted",$D$8:$D331,"&lt;&gt;Archived")-1)</f>
        <v/>
      </c>
    </row>
    <row r="332" ht="19" customHeight="1">
      <c r="A332" s="44">
        <f>IF($B332="","",ROW()-7)</f>
        <v/>
      </c>
      <c r="B332" s="45" t="n"/>
      <c r="C332" s="45" t="n"/>
      <c r="D332" s="45" t="n"/>
      <c r="E332" s="45" t="n"/>
      <c r="F332" s="46" t="n"/>
      <c r="G332" s="47">
        <f>IF($B332="","",IF(OR($D332="Rejected",$D332="Ghosted",$D332="Archived",$D332="Offer"),"",IF(MAX($H332,$I332)=0,"",IF(MAX($H332,$I332)&gt;=TODAY(),0,DATEDIF(MAX($H332,$I332),TODAY(),"D")))))</f>
        <v/>
      </c>
      <c r="H332" s="46" t="n"/>
      <c r="I332" s="46" t="n"/>
      <c r="J332" s="45" t="n"/>
      <c r="K332" s="45" t="n"/>
      <c r="L332" s="45" t="n"/>
      <c r="M332" s="48" t="n"/>
      <c r="N332" s="45" t="n"/>
      <c r="O332" s="45" t="n"/>
      <c r="P332" s="45" t="n"/>
      <c r="Q332" s="45" t="n"/>
      <c r="R332" s="45" t="n"/>
      <c r="S332" s="45" t="n"/>
      <c r="T332" s="44">
        <f>IF(OR($B332="",$F332="",$D332="Rejected",$D332="Ghosted",$D332="Archived"),"",COUNTIFS($F$8:$F$407,"&lt;"&amp;$F332,$B$8:$B$407,"&lt;&gt;",$D$8:$D$407,"&lt;&gt;Rejected",$D$8:$D$407,"&lt;&gt;Ghosted",$D$8:$D$407,"&lt;&gt;Archived")+COUNTIFS($F$8:$F332,$F332,$B$8:$B332,"&lt;&gt;",$D$8:$D332,"&lt;&gt;Rejected",$D$8:$D332,"&lt;&gt;Ghosted",$D$8:$D332,"&lt;&gt;Archived")-1)</f>
        <v/>
      </c>
    </row>
    <row r="333" ht="19" customHeight="1">
      <c r="A333" s="44">
        <f>IF($B333="","",ROW()-7)</f>
        <v/>
      </c>
      <c r="B333" s="45" t="n"/>
      <c r="C333" s="45" t="n"/>
      <c r="D333" s="45" t="n"/>
      <c r="E333" s="45" t="n"/>
      <c r="F333" s="46" t="n"/>
      <c r="G333" s="47">
        <f>IF($B333="","",IF(OR($D333="Rejected",$D333="Ghosted",$D333="Archived",$D333="Offer"),"",IF(MAX($H333,$I333)=0,"",IF(MAX($H333,$I333)&gt;=TODAY(),0,DATEDIF(MAX($H333,$I333),TODAY(),"D")))))</f>
        <v/>
      </c>
      <c r="H333" s="46" t="n"/>
      <c r="I333" s="46" t="n"/>
      <c r="J333" s="45" t="n"/>
      <c r="K333" s="45" t="n"/>
      <c r="L333" s="45" t="n"/>
      <c r="M333" s="48" t="n"/>
      <c r="N333" s="45" t="n"/>
      <c r="O333" s="45" t="n"/>
      <c r="P333" s="45" t="n"/>
      <c r="Q333" s="45" t="n"/>
      <c r="R333" s="45" t="n"/>
      <c r="S333" s="45" t="n"/>
      <c r="T333" s="44">
        <f>IF(OR($B333="",$F333="",$D333="Rejected",$D333="Ghosted",$D333="Archived"),"",COUNTIFS($F$8:$F$407,"&lt;"&amp;$F333,$B$8:$B$407,"&lt;&gt;",$D$8:$D$407,"&lt;&gt;Rejected",$D$8:$D$407,"&lt;&gt;Ghosted",$D$8:$D$407,"&lt;&gt;Archived")+COUNTIFS($F$8:$F333,$F333,$B$8:$B333,"&lt;&gt;",$D$8:$D333,"&lt;&gt;Rejected",$D$8:$D333,"&lt;&gt;Ghosted",$D$8:$D333,"&lt;&gt;Archived")-1)</f>
        <v/>
      </c>
    </row>
    <row r="334" ht="19" customHeight="1">
      <c r="A334" s="44">
        <f>IF($B334="","",ROW()-7)</f>
        <v/>
      </c>
      <c r="B334" s="45" t="n"/>
      <c r="C334" s="45" t="n"/>
      <c r="D334" s="45" t="n"/>
      <c r="E334" s="45" t="n"/>
      <c r="F334" s="46" t="n"/>
      <c r="G334" s="47">
        <f>IF($B334="","",IF(OR($D334="Rejected",$D334="Ghosted",$D334="Archived",$D334="Offer"),"",IF(MAX($H334,$I334)=0,"",IF(MAX($H334,$I334)&gt;=TODAY(),0,DATEDIF(MAX($H334,$I334),TODAY(),"D")))))</f>
        <v/>
      </c>
      <c r="H334" s="46" t="n"/>
      <c r="I334" s="46" t="n"/>
      <c r="J334" s="45" t="n"/>
      <c r="K334" s="45" t="n"/>
      <c r="L334" s="45" t="n"/>
      <c r="M334" s="48" t="n"/>
      <c r="N334" s="45" t="n"/>
      <c r="O334" s="45" t="n"/>
      <c r="P334" s="45" t="n"/>
      <c r="Q334" s="45" t="n"/>
      <c r="R334" s="45" t="n"/>
      <c r="S334" s="45" t="n"/>
      <c r="T334" s="44">
        <f>IF(OR($B334="",$F334="",$D334="Rejected",$D334="Ghosted",$D334="Archived"),"",COUNTIFS($F$8:$F$407,"&lt;"&amp;$F334,$B$8:$B$407,"&lt;&gt;",$D$8:$D$407,"&lt;&gt;Rejected",$D$8:$D$407,"&lt;&gt;Ghosted",$D$8:$D$407,"&lt;&gt;Archived")+COUNTIFS($F$8:$F334,$F334,$B$8:$B334,"&lt;&gt;",$D$8:$D334,"&lt;&gt;Rejected",$D$8:$D334,"&lt;&gt;Ghosted",$D$8:$D334,"&lt;&gt;Archived")-1)</f>
        <v/>
      </c>
    </row>
    <row r="335" ht="19" customHeight="1">
      <c r="A335" s="44">
        <f>IF($B335="","",ROW()-7)</f>
        <v/>
      </c>
      <c r="B335" s="45" t="n"/>
      <c r="C335" s="45" t="n"/>
      <c r="D335" s="45" t="n"/>
      <c r="E335" s="45" t="n"/>
      <c r="F335" s="46" t="n"/>
      <c r="G335" s="47">
        <f>IF($B335="","",IF(OR($D335="Rejected",$D335="Ghosted",$D335="Archived",$D335="Offer"),"",IF(MAX($H335,$I335)=0,"",IF(MAX($H335,$I335)&gt;=TODAY(),0,DATEDIF(MAX($H335,$I335),TODAY(),"D")))))</f>
        <v/>
      </c>
      <c r="H335" s="46" t="n"/>
      <c r="I335" s="46" t="n"/>
      <c r="J335" s="45" t="n"/>
      <c r="K335" s="45" t="n"/>
      <c r="L335" s="45" t="n"/>
      <c r="M335" s="48" t="n"/>
      <c r="N335" s="45" t="n"/>
      <c r="O335" s="45" t="n"/>
      <c r="P335" s="45" t="n"/>
      <c r="Q335" s="45" t="n"/>
      <c r="R335" s="45" t="n"/>
      <c r="S335" s="45" t="n"/>
      <c r="T335" s="44">
        <f>IF(OR($B335="",$F335="",$D335="Rejected",$D335="Ghosted",$D335="Archived"),"",COUNTIFS($F$8:$F$407,"&lt;"&amp;$F335,$B$8:$B$407,"&lt;&gt;",$D$8:$D$407,"&lt;&gt;Rejected",$D$8:$D$407,"&lt;&gt;Ghosted",$D$8:$D$407,"&lt;&gt;Archived")+COUNTIFS($F$8:$F335,$F335,$B$8:$B335,"&lt;&gt;",$D$8:$D335,"&lt;&gt;Rejected",$D$8:$D335,"&lt;&gt;Ghosted",$D$8:$D335,"&lt;&gt;Archived")-1)</f>
        <v/>
      </c>
    </row>
    <row r="336" ht="19" customHeight="1">
      <c r="A336" s="44">
        <f>IF($B336="","",ROW()-7)</f>
        <v/>
      </c>
      <c r="B336" s="45" t="n"/>
      <c r="C336" s="45" t="n"/>
      <c r="D336" s="45" t="n"/>
      <c r="E336" s="45" t="n"/>
      <c r="F336" s="46" t="n"/>
      <c r="G336" s="47">
        <f>IF($B336="","",IF(OR($D336="Rejected",$D336="Ghosted",$D336="Archived",$D336="Offer"),"",IF(MAX($H336,$I336)=0,"",IF(MAX($H336,$I336)&gt;=TODAY(),0,DATEDIF(MAX($H336,$I336),TODAY(),"D")))))</f>
        <v/>
      </c>
      <c r="H336" s="46" t="n"/>
      <c r="I336" s="46" t="n"/>
      <c r="J336" s="45" t="n"/>
      <c r="K336" s="45" t="n"/>
      <c r="L336" s="45" t="n"/>
      <c r="M336" s="48" t="n"/>
      <c r="N336" s="45" t="n"/>
      <c r="O336" s="45" t="n"/>
      <c r="P336" s="45" t="n"/>
      <c r="Q336" s="45" t="n"/>
      <c r="R336" s="45" t="n"/>
      <c r="S336" s="45" t="n"/>
      <c r="T336" s="44">
        <f>IF(OR($B336="",$F336="",$D336="Rejected",$D336="Ghosted",$D336="Archived"),"",COUNTIFS($F$8:$F$407,"&lt;"&amp;$F336,$B$8:$B$407,"&lt;&gt;",$D$8:$D$407,"&lt;&gt;Rejected",$D$8:$D$407,"&lt;&gt;Ghosted",$D$8:$D$407,"&lt;&gt;Archived")+COUNTIFS($F$8:$F336,$F336,$B$8:$B336,"&lt;&gt;",$D$8:$D336,"&lt;&gt;Rejected",$D$8:$D336,"&lt;&gt;Ghosted",$D$8:$D336,"&lt;&gt;Archived")-1)</f>
        <v/>
      </c>
    </row>
    <row r="337" ht="19" customHeight="1">
      <c r="A337" s="44">
        <f>IF($B337="","",ROW()-7)</f>
        <v/>
      </c>
      <c r="B337" s="45" t="n"/>
      <c r="C337" s="45" t="n"/>
      <c r="D337" s="45" t="n"/>
      <c r="E337" s="45" t="n"/>
      <c r="F337" s="46" t="n"/>
      <c r="G337" s="47">
        <f>IF($B337="","",IF(OR($D337="Rejected",$D337="Ghosted",$D337="Archived",$D337="Offer"),"",IF(MAX($H337,$I337)=0,"",IF(MAX($H337,$I337)&gt;=TODAY(),0,DATEDIF(MAX($H337,$I337),TODAY(),"D")))))</f>
        <v/>
      </c>
      <c r="H337" s="46" t="n"/>
      <c r="I337" s="46" t="n"/>
      <c r="J337" s="45" t="n"/>
      <c r="K337" s="45" t="n"/>
      <c r="L337" s="45" t="n"/>
      <c r="M337" s="48" t="n"/>
      <c r="N337" s="45" t="n"/>
      <c r="O337" s="45" t="n"/>
      <c r="P337" s="45" t="n"/>
      <c r="Q337" s="45" t="n"/>
      <c r="R337" s="45" t="n"/>
      <c r="S337" s="45" t="n"/>
      <c r="T337" s="44">
        <f>IF(OR($B337="",$F337="",$D337="Rejected",$D337="Ghosted",$D337="Archived"),"",COUNTIFS($F$8:$F$407,"&lt;"&amp;$F337,$B$8:$B$407,"&lt;&gt;",$D$8:$D$407,"&lt;&gt;Rejected",$D$8:$D$407,"&lt;&gt;Ghosted",$D$8:$D$407,"&lt;&gt;Archived")+COUNTIFS($F$8:$F337,$F337,$B$8:$B337,"&lt;&gt;",$D$8:$D337,"&lt;&gt;Rejected",$D$8:$D337,"&lt;&gt;Ghosted",$D$8:$D337,"&lt;&gt;Archived")-1)</f>
        <v/>
      </c>
    </row>
    <row r="338" ht="19" customHeight="1">
      <c r="A338" s="44">
        <f>IF($B338="","",ROW()-7)</f>
        <v/>
      </c>
      <c r="B338" s="45" t="n"/>
      <c r="C338" s="45" t="n"/>
      <c r="D338" s="45" t="n"/>
      <c r="E338" s="45" t="n"/>
      <c r="F338" s="46" t="n"/>
      <c r="G338" s="47">
        <f>IF($B338="","",IF(OR($D338="Rejected",$D338="Ghosted",$D338="Archived",$D338="Offer"),"",IF(MAX($H338,$I338)=0,"",IF(MAX($H338,$I338)&gt;=TODAY(),0,DATEDIF(MAX($H338,$I338),TODAY(),"D")))))</f>
        <v/>
      </c>
      <c r="H338" s="46" t="n"/>
      <c r="I338" s="46" t="n"/>
      <c r="J338" s="45" t="n"/>
      <c r="K338" s="45" t="n"/>
      <c r="L338" s="45" t="n"/>
      <c r="M338" s="48" t="n"/>
      <c r="N338" s="45" t="n"/>
      <c r="O338" s="45" t="n"/>
      <c r="P338" s="45" t="n"/>
      <c r="Q338" s="45" t="n"/>
      <c r="R338" s="45" t="n"/>
      <c r="S338" s="45" t="n"/>
      <c r="T338" s="44">
        <f>IF(OR($B338="",$F338="",$D338="Rejected",$D338="Ghosted",$D338="Archived"),"",COUNTIFS($F$8:$F$407,"&lt;"&amp;$F338,$B$8:$B$407,"&lt;&gt;",$D$8:$D$407,"&lt;&gt;Rejected",$D$8:$D$407,"&lt;&gt;Ghosted",$D$8:$D$407,"&lt;&gt;Archived")+COUNTIFS($F$8:$F338,$F338,$B$8:$B338,"&lt;&gt;",$D$8:$D338,"&lt;&gt;Rejected",$D$8:$D338,"&lt;&gt;Ghosted",$D$8:$D338,"&lt;&gt;Archived")-1)</f>
        <v/>
      </c>
    </row>
    <row r="339" ht="19" customHeight="1">
      <c r="A339" s="44">
        <f>IF($B339="","",ROW()-7)</f>
        <v/>
      </c>
      <c r="B339" s="45" t="n"/>
      <c r="C339" s="45" t="n"/>
      <c r="D339" s="45" t="n"/>
      <c r="E339" s="45" t="n"/>
      <c r="F339" s="46" t="n"/>
      <c r="G339" s="47">
        <f>IF($B339="","",IF(OR($D339="Rejected",$D339="Ghosted",$D339="Archived",$D339="Offer"),"",IF(MAX($H339,$I339)=0,"",IF(MAX($H339,$I339)&gt;=TODAY(),0,DATEDIF(MAX($H339,$I339),TODAY(),"D")))))</f>
        <v/>
      </c>
      <c r="H339" s="46" t="n"/>
      <c r="I339" s="46" t="n"/>
      <c r="J339" s="45" t="n"/>
      <c r="K339" s="45" t="n"/>
      <c r="L339" s="45" t="n"/>
      <c r="M339" s="48" t="n"/>
      <c r="N339" s="45" t="n"/>
      <c r="O339" s="45" t="n"/>
      <c r="P339" s="45" t="n"/>
      <c r="Q339" s="45" t="n"/>
      <c r="R339" s="45" t="n"/>
      <c r="S339" s="45" t="n"/>
      <c r="T339" s="44">
        <f>IF(OR($B339="",$F339="",$D339="Rejected",$D339="Ghosted",$D339="Archived"),"",COUNTIFS($F$8:$F$407,"&lt;"&amp;$F339,$B$8:$B$407,"&lt;&gt;",$D$8:$D$407,"&lt;&gt;Rejected",$D$8:$D$407,"&lt;&gt;Ghosted",$D$8:$D$407,"&lt;&gt;Archived")+COUNTIFS($F$8:$F339,$F339,$B$8:$B339,"&lt;&gt;",$D$8:$D339,"&lt;&gt;Rejected",$D$8:$D339,"&lt;&gt;Ghosted",$D$8:$D339,"&lt;&gt;Archived")-1)</f>
        <v/>
      </c>
    </row>
    <row r="340" ht="19" customHeight="1">
      <c r="A340" s="44">
        <f>IF($B340="","",ROW()-7)</f>
        <v/>
      </c>
      <c r="B340" s="45" t="n"/>
      <c r="C340" s="45" t="n"/>
      <c r="D340" s="45" t="n"/>
      <c r="E340" s="45" t="n"/>
      <c r="F340" s="46" t="n"/>
      <c r="G340" s="47">
        <f>IF($B340="","",IF(OR($D340="Rejected",$D340="Ghosted",$D340="Archived",$D340="Offer"),"",IF(MAX($H340,$I340)=0,"",IF(MAX($H340,$I340)&gt;=TODAY(),0,DATEDIF(MAX($H340,$I340),TODAY(),"D")))))</f>
        <v/>
      </c>
      <c r="H340" s="46" t="n"/>
      <c r="I340" s="46" t="n"/>
      <c r="J340" s="45" t="n"/>
      <c r="K340" s="45" t="n"/>
      <c r="L340" s="45" t="n"/>
      <c r="M340" s="48" t="n"/>
      <c r="N340" s="45" t="n"/>
      <c r="O340" s="45" t="n"/>
      <c r="P340" s="45" t="n"/>
      <c r="Q340" s="45" t="n"/>
      <c r="R340" s="45" t="n"/>
      <c r="S340" s="45" t="n"/>
      <c r="T340" s="44">
        <f>IF(OR($B340="",$F340="",$D340="Rejected",$D340="Ghosted",$D340="Archived"),"",COUNTIFS($F$8:$F$407,"&lt;"&amp;$F340,$B$8:$B$407,"&lt;&gt;",$D$8:$D$407,"&lt;&gt;Rejected",$D$8:$D$407,"&lt;&gt;Ghosted",$D$8:$D$407,"&lt;&gt;Archived")+COUNTIFS($F$8:$F340,$F340,$B$8:$B340,"&lt;&gt;",$D$8:$D340,"&lt;&gt;Rejected",$D$8:$D340,"&lt;&gt;Ghosted",$D$8:$D340,"&lt;&gt;Archived")-1)</f>
        <v/>
      </c>
    </row>
    <row r="341" ht="19" customHeight="1">
      <c r="A341" s="44">
        <f>IF($B341="","",ROW()-7)</f>
        <v/>
      </c>
      <c r="B341" s="45" t="n"/>
      <c r="C341" s="45" t="n"/>
      <c r="D341" s="45" t="n"/>
      <c r="E341" s="45" t="n"/>
      <c r="F341" s="46" t="n"/>
      <c r="G341" s="47">
        <f>IF($B341="","",IF(OR($D341="Rejected",$D341="Ghosted",$D341="Archived",$D341="Offer"),"",IF(MAX($H341,$I341)=0,"",IF(MAX($H341,$I341)&gt;=TODAY(),0,DATEDIF(MAX($H341,$I341),TODAY(),"D")))))</f>
        <v/>
      </c>
      <c r="H341" s="46" t="n"/>
      <c r="I341" s="46" t="n"/>
      <c r="J341" s="45" t="n"/>
      <c r="K341" s="45" t="n"/>
      <c r="L341" s="45" t="n"/>
      <c r="M341" s="48" t="n"/>
      <c r="N341" s="45" t="n"/>
      <c r="O341" s="45" t="n"/>
      <c r="P341" s="45" t="n"/>
      <c r="Q341" s="45" t="n"/>
      <c r="R341" s="45" t="n"/>
      <c r="S341" s="45" t="n"/>
      <c r="T341" s="44">
        <f>IF(OR($B341="",$F341="",$D341="Rejected",$D341="Ghosted",$D341="Archived"),"",COUNTIFS($F$8:$F$407,"&lt;"&amp;$F341,$B$8:$B$407,"&lt;&gt;",$D$8:$D$407,"&lt;&gt;Rejected",$D$8:$D$407,"&lt;&gt;Ghosted",$D$8:$D$407,"&lt;&gt;Archived")+COUNTIFS($F$8:$F341,$F341,$B$8:$B341,"&lt;&gt;",$D$8:$D341,"&lt;&gt;Rejected",$D$8:$D341,"&lt;&gt;Ghosted",$D$8:$D341,"&lt;&gt;Archived")-1)</f>
        <v/>
      </c>
    </row>
    <row r="342" ht="19" customHeight="1">
      <c r="A342" s="44">
        <f>IF($B342="","",ROW()-7)</f>
        <v/>
      </c>
      <c r="B342" s="45" t="n"/>
      <c r="C342" s="45" t="n"/>
      <c r="D342" s="45" t="n"/>
      <c r="E342" s="45" t="n"/>
      <c r="F342" s="46" t="n"/>
      <c r="G342" s="47">
        <f>IF($B342="","",IF(OR($D342="Rejected",$D342="Ghosted",$D342="Archived",$D342="Offer"),"",IF(MAX($H342,$I342)=0,"",IF(MAX($H342,$I342)&gt;=TODAY(),0,DATEDIF(MAX($H342,$I342),TODAY(),"D")))))</f>
        <v/>
      </c>
      <c r="H342" s="46" t="n"/>
      <c r="I342" s="46" t="n"/>
      <c r="J342" s="45" t="n"/>
      <c r="K342" s="45" t="n"/>
      <c r="L342" s="45" t="n"/>
      <c r="M342" s="48" t="n"/>
      <c r="N342" s="45" t="n"/>
      <c r="O342" s="45" t="n"/>
      <c r="P342" s="45" t="n"/>
      <c r="Q342" s="45" t="n"/>
      <c r="R342" s="45" t="n"/>
      <c r="S342" s="45" t="n"/>
      <c r="T342" s="44">
        <f>IF(OR($B342="",$F342="",$D342="Rejected",$D342="Ghosted",$D342="Archived"),"",COUNTIFS($F$8:$F$407,"&lt;"&amp;$F342,$B$8:$B$407,"&lt;&gt;",$D$8:$D$407,"&lt;&gt;Rejected",$D$8:$D$407,"&lt;&gt;Ghosted",$D$8:$D$407,"&lt;&gt;Archived")+COUNTIFS($F$8:$F342,$F342,$B$8:$B342,"&lt;&gt;",$D$8:$D342,"&lt;&gt;Rejected",$D$8:$D342,"&lt;&gt;Ghosted",$D$8:$D342,"&lt;&gt;Archived")-1)</f>
        <v/>
      </c>
    </row>
    <row r="343" ht="19" customHeight="1">
      <c r="A343" s="44">
        <f>IF($B343="","",ROW()-7)</f>
        <v/>
      </c>
      <c r="B343" s="45" t="n"/>
      <c r="C343" s="45" t="n"/>
      <c r="D343" s="45" t="n"/>
      <c r="E343" s="45" t="n"/>
      <c r="F343" s="46" t="n"/>
      <c r="G343" s="47">
        <f>IF($B343="","",IF(OR($D343="Rejected",$D343="Ghosted",$D343="Archived",$D343="Offer"),"",IF(MAX($H343,$I343)=0,"",IF(MAX($H343,$I343)&gt;=TODAY(),0,DATEDIF(MAX($H343,$I343),TODAY(),"D")))))</f>
        <v/>
      </c>
      <c r="H343" s="46" t="n"/>
      <c r="I343" s="46" t="n"/>
      <c r="J343" s="45" t="n"/>
      <c r="K343" s="45" t="n"/>
      <c r="L343" s="45" t="n"/>
      <c r="M343" s="48" t="n"/>
      <c r="N343" s="45" t="n"/>
      <c r="O343" s="45" t="n"/>
      <c r="P343" s="45" t="n"/>
      <c r="Q343" s="45" t="n"/>
      <c r="R343" s="45" t="n"/>
      <c r="S343" s="45" t="n"/>
      <c r="T343" s="44">
        <f>IF(OR($B343="",$F343="",$D343="Rejected",$D343="Ghosted",$D343="Archived"),"",COUNTIFS($F$8:$F$407,"&lt;"&amp;$F343,$B$8:$B$407,"&lt;&gt;",$D$8:$D$407,"&lt;&gt;Rejected",$D$8:$D$407,"&lt;&gt;Ghosted",$D$8:$D$407,"&lt;&gt;Archived")+COUNTIFS($F$8:$F343,$F343,$B$8:$B343,"&lt;&gt;",$D$8:$D343,"&lt;&gt;Rejected",$D$8:$D343,"&lt;&gt;Ghosted",$D$8:$D343,"&lt;&gt;Archived")-1)</f>
        <v/>
      </c>
    </row>
    <row r="344" ht="19" customHeight="1">
      <c r="A344" s="44">
        <f>IF($B344="","",ROW()-7)</f>
        <v/>
      </c>
      <c r="B344" s="45" t="n"/>
      <c r="C344" s="45" t="n"/>
      <c r="D344" s="45" t="n"/>
      <c r="E344" s="45" t="n"/>
      <c r="F344" s="46" t="n"/>
      <c r="G344" s="47">
        <f>IF($B344="","",IF(OR($D344="Rejected",$D344="Ghosted",$D344="Archived",$D344="Offer"),"",IF(MAX($H344,$I344)=0,"",IF(MAX($H344,$I344)&gt;=TODAY(),0,DATEDIF(MAX($H344,$I344),TODAY(),"D")))))</f>
        <v/>
      </c>
      <c r="H344" s="46" t="n"/>
      <c r="I344" s="46" t="n"/>
      <c r="J344" s="45" t="n"/>
      <c r="K344" s="45" t="n"/>
      <c r="L344" s="45" t="n"/>
      <c r="M344" s="48" t="n"/>
      <c r="N344" s="45" t="n"/>
      <c r="O344" s="45" t="n"/>
      <c r="P344" s="45" t="n"/>
      <c r="Q344" s="45" t="n"/>
      <c r="R344" s="45" t="n"/>
      <c r="S344" s="45" t="n"/>
      <c r="T344" s="44">
        <f>IF(OR($B344="",$F344="",$D344="Rejected",$D344="Ghosted",$D344="Archived"),"",COUNTIFS($F$8:$F$407,"&lt;"&amp;$F344,$B$8:$B$407,"&lt;&gt;",$D$8:$D$407,"&lt;&gt;Rejected",$D$8:$D$407,"&lt;&gt;Ghosted",$D$8:$D$407,"&lt;&gt;Archived")+COUNTIFS($F$8:$F344,$F344,$B$8:$B344,"&lt;&gt;",$D$8:$D344,"&lt;&gt;Rejected",$D$8:$D344,"&lt;&gt;Ghosted",$D$8:$D344,"&lt;&gt;Archived")-1)</f>
        <v/>
      </c>
    </row>
    <row r="345" ht="19" customHeight="1">
      <c r="A345" s="44">
        <f>IF($B345="","",ROW()-7)</f>
        <v/>
      </c>
      <c r="B345" s="45" t="n"/>
      <c r="C345" s="45" t="n"/>
      <c r="D345" s="45" t="n"/>
      <c r="E345" s="45" t="n"/>
      <c r="F345" s="46" t="n"/>
      <c r="G345" s="47">
        <f>IF($B345="","",IF(OR($D345="Rejected",$D345="Ghosted",$D345="Archived",$D345="Offer"),"",IF(MAX($H345,$I345)=0,"",IF(MAX($H345,$I345)&gt;=TODAY(),0,DATEDIF(MAX($H345,$I345),TODAY(),"D")))))</f>
        <v/>
      </c>
      <c r="H345" s="46" t="n"/>
      <c r="I345" s="46" t="n"/>
      <c r="J345" s="45" t="n"/>
      <c r="K345" s="45" t="n"/>
      <c r="L345" s="45" t="n"/>
      <c r="M345" s="48" t="n"/>
      <c r="N345" s="45" t="n"/>
      <c r="O345" s="45" t="n"/>
      <c r="P345" s="45" t="n"/>
      <c r="Q345" s="45" t="n"/>
      <c r="R345" s="45" t="n"/>
      <c r="S345" s="45" t="n"/>
      <c r="T345" s="44">
        <f>IF(OR($B345="",$F345="",$D345="Rejected",$D345="Ghosted",$D345="Archived"),"",COUNTIFS($F$8:$F$407,"&lt;"&amp;$F345,$B$8:$B$407,"&lt;&gt;",$D$8:$D$407,"&lt;&gt;Rejected",$D$8:$D$407,"&lt;&gt;Ghosted",$D$8:$D$407,"&lt;&gt;Archived")+COUNTIFS($F$8:$F345,$F345,$B$8:$B345,"&lt;&gt;",$D$8:$D345,"&lt;&gt;Rejected",$D$8:$D345,"&lt;&gt;Ghosted",$D$8:$D345,"&lt;&gt;Archived")-1)</f>
        <v/>
      </c>
    </row>
    <row r="346" ht="19" customHeight="1">
      <c r="A346" s="44">
        <f>IF($B346="","",ROW()-7)</f>
        <v/>
      </c>
      <c r="B346" s="45" t="n"/>
      <c r="C346" s="45" t="n"/>
      <c r="D346" s="45" t="n"/>
      <c r="E346" s="45" t="n"/>
      <c r="F346" s="46" t="n"/>
      <c r="G346" s="47">
        <f>IF($B346="","",IF(OR($D346="Rejected",$D346="Ghosted",$D346="Archived",$D346="Offer"),"",IF(MAX($H346,$I346)=0,"",IF(MAX($H346,$I346)&gt;=TODAY(),0,DATEDIF(MAX($H346,$I346),TODAY(),"D")))))</f>
        <v/>
      </c>
      <c r="H346" s="46" t="n"/>
      <c r="I346" s="46" t="n"/>
      <c r="J346" s="45" t="n"/>
      <c r="K346" s="45" t="n"/>
      <c r="L346" s="45" t="n"/>
      <c r="M346" s="48" t="n"/>
      <c r="N346" s="45" t="n"/>
      <c r="O346" s="45" t="n"/>
      <c r="P346" s="45" t="n"/>
      <c r="Q346" s="45" t="n"/>
      <c r="R346" s="45" t="n"/>
      <c r="S346" s="45" t="n"/>
      <c r="T346" s="44">
        <f>IF(OR($B346="",$F346="",$D346="Rejected",$D346="Ghosted",$D346="Archived"),"",COUNTIFS($F$8:$F$407,"&lt;"&amp;$F346,$B$8:$B$407,"&lt;&gt;",$D$8:$D$407,"&lt;&gt;Rejected",$D$8:$D$407,"&lt;&gt;Ghosted",$D$8:$D$407,"&lt;&gt;Archived")+COUNTIFS($F$8:$F346,$F346,$B$8:$B346,"&lt;&gt;",$D$8:$D346,"&lt;&gt;Rejected",$D$8:$D346,"&lt;&gt;Ghosted",$D$8:$D346,"&lt;&gt;Archived")-1)</f>
        <v/>
      </c>
    </row>
    <row r="347" ht="19" customHeight="1">
      <c r="A347" s="44">
        <f>IF($B347="","",ROW()-7)</f>
        <v/>
      </c>
      <c r="B347" s="45" t="n"/>
      <c r="C347" s="45" t="n"/>
      <c r="D347" s="45" t="n"/>
      <c r="E347" s="45" t="n"/>
      <c r="F347" s="46" t="n"/>
      <c r="G347" s="47">
        <f>IF($B347="","",IF(OR($D347="Rejected",$D347="Ghosted",$D347="Archived",$D347="Offer"),"",IF(MAX($H347,$I347)=0,"",IF(MAX($H347,$I347)&gt;=TODAY(),0,DATEDIF(MAX($H347,$I347),TODAY(),"D")))))</f>
        <v/>
      </c>
      <c r="H347" s="46" t="n"/>
      <c r="I347" s="46" t="n"/>
      <c r="J347" s="45" t="n"/>
      <c r="K347" s="45" t="n"/>
      <c r="L347" s="45" t="n"/>
      <c r="M347" s="48" t="n"/>
      <c r="N347" s="45" t="n"/>
      <c r="O347" s="45" t="n"/>
      <c r="P347" s="45" t="n"/>
      <c r="Q347" s="45" t="n"/>
      <c r="R347" s="45" t="n"/>
      <c r="S347" s="45" t="n"/>
      <c r="T347" s="44">
        <f>IF(OR($B347="",$F347="",$D347="Rejected",$D347="Ghosted",$D347="Archived"),"",COUNTIFS($F$8:$F$407,"&lt;"&amp;$F347,$B$8:$B$407,"&lt;&gt;",$D$8:$D$407,"&lt;&gt;Rejected",$D$8:$D$407,"&lt;&gt;Ghosted",$D$8:$D$407,"&lt;&gt;Archived")+COUNTIFS($F$8:$F347,$F347,$B$8:$B347,"&lt;&gt;",$D$8:$D347,"&lt;&gt;Rejected",$D$8:$D347,"&lt;&gt;Ghosted",$D$8:$D347,"&lt;&gt;Archived")-1)</f>
        <v/>
      </c>
    </row>
    <row r="348" ht="19" customHeight="1">
      <c r="A348" s="44">
        <f>IF($B348="","",ROW()-7)</f>
        <v/>
      </c>
      <c r="B348" s="45" t="n"/>
      <c r="C348" s="45" t="n"/>
      <c r="D348" s="45" t="n"/>
      <c r="E348" s="45" t="n"/>
      <c r="F348" s="46" t="n"/>
      <c r="G348" s="47">
        <f>IF($B348="","",IF(OR($D348="Rejected",$D348="Ghosted",$D348="Archived",$D348="Offer"),"",IF(MAX($H348,$I348)=0,"",IF(MAX($H348,$I348)&gt;=TODAY(),0,DATEDIF(MAX($H348,$I348),TODAY(),"D")))))</f>
        <v/>
      </c>
      <c r="H348" s="46" t="n"/>
      <c r="I348" s="46" t="n"/>
      <c r="J348" s="45" t="n"/>
      <c r="K348" s="45" t="n"/>
      <c r="L348" s="45" t="n"/>
      <c r="M348" s="48" t="n"/>
      <c r="N348" s="45" t="n"/>
      <c r="O348" s="45" t="n"/>
      <c r="P348" s="45" t="n"/>
      <c r="Q348" s="45" t="n"/>
      <c r="R348" s="45" t="n"/>
      <c r="S348" s="45" t="n"/>
      <c r="T348" s="44">
        <f>IF(OR($B348="",$F348="",$D348="Rejected",$D348="Ghosted",$D348="Archived"),"",COUNTIFS($F$8:$F$407,"&lt;"&amp;$F348,$B$8:$B$407,"&lt;&gt;",$D$8:$D$407,"&lt;&gt;Rejected",$D$8:$D$407,"&lt;&gt;Ghosted",$D$8:$D$407,"&lt;&gt;Archived")+COUNTIFS($F$8:$F348,$F348,$B$8:$B348,"&lt;&gt;",$D$8:$D348,"&lt;&gt;Rejected",$D$8:$D348,"&lt;&gt;Ghosted",$D$8:$D348,"&lt;&gt;Archived")-1)</f>
        <v/>
      </c>
    </row>
    <row r="349" ht="19" customHeight="1">
      <c r="A349" s="44">
        <f>IF($B349="","",ROW()-7)</f>
        <v/>
      </c>
      <c r="B349" s="45" t="n"/>
      <c r="C349" s="45" t="n"/>
      <c r="D349" s="45" t="n"/>
      <c r="E349" s="45" t="n"/>
      <c r="F349" s="46" t="n"/>
      <c r="G349" s="47">
        <f>IF($B349="","",IF(OR($D349="Rejected",$D349="Ghosted",$D349="Archived",$D349="Offer"),"",IF(MAX($H349,$I349)=0,"",IF(MAX($H349,$I349)&gt;=TODAY(),0,DATEDIF(MAX($H349,$I349),TODAY(),"D")))))</f>
        <v/>
      </c>
      <c r="H349" s="46" t="n"/>
      <c r="I349" s="46" t="n"/>
      <c r="J349" s="45" t="n"/>
      <c r="K349" s="45" t="n"/>
      <c r="L349" s="45" t="n"/>
      <c r="M349" s="48" t="n"/>
      <c r="N349" s="45" t="n"/>
      <c r="O349" s="45" t="n"/>
      <c r="P349" s="45" t="n"/>
      <c r="Q349" s="45" t="n"/>
      <c r="R349" s="45" t="n"/>
      <c r="S349" s="45" t="n"/>
      <c r="T349" s="44">
        <f>IF(OR($B349="",$F349="",$D349="Rejected",$D349="Ghosted",$D349="Archived"),"",COUNTIFS($F$8:$F$407,"&lt;"&amp;$F349,$B$8:$B$407,"&lt;&gt;",$D$8:$D$407,"&lt;&gt;Rejected",$D$8:$D$407,"&lt;&gt;Ghosted",$D$8:$D$407,"&lt;&gt;Archived")+COUNTIFS($F$8:$F349,$F349,$B$8:$B349,"&lt;&gt;",$D$8:$D349,"&lt;&gt;Rejected",$D$8:$D349,"&lt;&gt;Ghosted",$D$8:$D349,"&lt;&gt;Archived")-1)</f>
        <v/>
      </c>
    </row>
    <row r="350" ht="19" customHeight="1">
      <c r="A350" s="44">
        <f>IF($B350="","",ROW()-7)</f>
        <v/>
      </c>
      <c r="B350" s="45" t="n"/>
      <c r="C350" s="45" t="n"/>
      <c r="D350" s="45" t="n"/>
      <c r="E350" s="45" t="n"/>
      <c r="F350" s="46" t="n"/>
      <c r="G350" s="47">
        <f>IF($B350="","",IF(OR($D350="Rejected",$D350="Ghosted",$D350="Archived",$D350="Offer"),"",IF(MAX($H350,$I350)=0,"",IF(MAX($H350,$I350)&gt;=TODAY(),0,DATEDIF(MAX($H350,$I350),TODAY(),"D")))))</f>
        <v/>
      </c>
      <c r="H350" s="46" t="n"/>
      <c r="I350" s="46" t="n"/>
      <c r="J350" s="45" t="n"/>
      <c r="K350" s="45" t="n"/>
      <c r="L350" s="45" t="n"/>
      <c r="M350" s="48" t="n"/>
      <c r="N350" s="45" t="n"/>
      <c r="O350" s="45" t="n"/>
      <c r="P350" s="45" t="n"/>
      <c r="Q350" s="45" t="n"/>
      <c r="R350" s="45" t="n"/>
      <c r="S350" s="45" t="n"/>
      <c r="T350" s="44">
        <f>IF(OR($B350="",$F350="",$D350="Rejected",$D350="Ghosted",$D350="Archived"),"",COUNTIFS($F$8:$F$407,"&lt;"&amp;$F350,$B$8:$B$407,"&lt;&gt;",$D$8:$D$407,"&lt;&gt;Rejected",$D$8:$D$407,"&lt;&gt;Ghosted",$D$8:$D$407,"&lt;&gt;Archived")+COUNTIFS($F$8:$F350,$F350,$B$8:$B350,"&lt;&gt;",$D$8:$D350,"&lt;&gt;Rejected",$D$8:$D350,"&lt;&gt;Ghosted",$D$8:$D350,"&lt;&gt;Archived")-1)</f>
        <v/>
      </c>
    </row>
    <row r="351" ht="19" customHeight="1">
      <c r="A351" s="44">
        <f>IF($B351="","",ROW()-7)</f>
        <v/>
      </c>
      <c r="B351" s="45" t="n"/>
      <c r="C351" s="45" t="n"/>
      <c r="D351" s="45" t="n"/>
      <c r="E351" s="45" t="n"/>
      <c r="F351" s="46" t="n"/>
      <c r="G351" s="47">
        <f>IF($B351="","",IF(OR($D351="Rejected",$D351="Ghosted",$D351="Archived",$D351="Offer"),"",IF(MAX($H351,$I351)=0,"",IF(MAX($H351,$I351)&gt;=TODAY(),0,DATEDIF(MAX($H351,$I351),TODAY(),"D")))))</f>
        <v/>
      </c>
      <c r="H351" s="46" t="n"/>
      <c r="I351" s="46" t="n"/>
      <c r="J351" s="45" t="n"/>
      <c r="K351" s="45" t="n"/>
      <c r="L351" s="45" t="n"/>
      <c r="M351" s="48" t="n"/>
      <c r="N351" s="45" t="n"/>
      <c r="O351" s="45" t="n"/>
      <c r="P351" s="45" t="n"/>
      <c r="Q351" s="45" t="n"/>
      <c r="R351" s="45" t="n"/>
      <c r="S351" s="45" t="n"/>
      <c r="T351" s="44">
        <f>IF(OR($B351="",$F351="",$D351="Rejected",$D351="Ghosted",$D351="Archived"),"",COUNTIFS($F$8:$F$407,"&lt;"&amp;$F351,$B$8:$B$407,"&lt;&gt;",$D$8:$D$407,"&lt;&gt;Rejected",$D$8:$D$407,"&lt;&gt;Ghosted",$D$8:$D$407,"&lt;&gt;Archived")+COUNTIFS($F$8:$F351,$F351,$B$8:$B351,"&lt;&gt;",$D$8:$D351,"&lt;&gt;Rejected",$D$8:$D351,"&lt;&gt;Ghosted",$D$8:$D351,"&lt;&gt;Archived")-1)</f>
        <v/>
      </c>
    </row>
    <row r="352" ht="19" customHeight="1">
      <c r="A352" s="44">
        <f>IF($B352="","",ROW()-7)</f>
        <v/>
      </c>
      <c r="B352" s="45" t="n"/>
      <c r="C352" s="45" t="n"/>
      <c r="D352" s="45" t="n"/>
      <c r="E352" s="45" t="n"/>
      <c r="F352" s="46" t="n"/>
      <c r="G352" s="47">
        <f>IF($B352="","",IF(OR($D352="Rejected",$D352="Ghosted",$D352="Archived",$D352="Offer"),"",IF(MAX($H352,$I352)=0,"",IF(MAX($H352,$I352)&gt;=TODAY(),0,DATEDIF(MAX($H352,$I352),TODAY(),"D")))))</f>
        <v/>
      </c>
      <c r="H352" s="46" t="n"/>
      <c r="I352" s="46" t="n"/>
      <c r="J352" s="45" t="n"/>
      <c r="K352" s="45" t="n"/>
      <c r="L352" s="45" t="n"/>
      <c r="M352" s="48" t="n"/>
      <c r="N352" s="45" t="n"/>
      <c r="O352" s="45" t="n"/>
      <c r="P352" s="45" t="n"/>
      <c r="Q352" s="45" t="n"/>
      <c r="R352" s="45" t="n"/>
      <c r="S352" s="45" t="n"/>
      <c r="T352" s="44">
        <f>IF(OR($B352="",$F352="",$D352="Rejected",$D352="Ghosted",$D352="Archived"),"",COUNTIFS($F$8:$F$407,"&lt;"&amp;$F352,$B$8:$B$407,"&lt;&gt;",$D$8:$D$407,"&lt;&gt;Rejected",$D$8:$D$407,"&lt;&gt;Ghosted",$D$8:$D$407,"&lt;&gt;Archived")+COUNTIFS($F$8:$F352,$F352,$B$8:$B352,"&lt;&gt;",$D$8:$D352,"&lt;&gt;Rejected",$D$8:$D352,"&lt;&gt;Ghosted",$D$8:$D352,"&lt;&gt;Archived")-1)</f>
        <v/>
      </c>
    </row>
    <row r="353" ht="19" customHeight="1">
      <c r="A353" s="44">
        <f>IF($B353="","",ROW()-7)</f>
        <v/>
      </c>
      <c r="B353" s="45" t="n"/>
      <c r="C353" s="45" t="n"/>
      <c r="D353" s="45" t="n"/>
      <c r="E353" s="45" t="n"/>
      <c r="F353" s="46" t="n"/>
      <c r="G353" s="47">
        <f>IF($B353="","",IF(OR($D353="Rejected",$D353="Ghosted",$D353="Archived",$D353="Offer"),"",IF(MAX($H353,$I353)=0,"",IF(MAX($H353,$I353)&gt;=TODAY(),0,DATEDIF(MAX($H353,$I353),TODAY(),"D")))))</f>
        <v/>
      </c>
      <c r="H353" s="46" t="n"/>
      <c r="I353" s="46" t="n"/>
      <c r="J353" s="45" t="n"/>
      <c r="K353" s="45" t="n"/>
      <c r="L353" s="45" t="n"/>
      <c r="M353" s="48" t="n"/>
      <c r="N353" s="45" t="n"/>
      <c r="O353" s="45" t="n"/>
      <c r="P353" s="45" t="n"/>
      <c r="Q353" s="45" t="n"/>
      <c r="R353" s="45" t="n"/>
      <c r="S353" s="45" t="n"/>
      <c r="T353" s="44">
        <f>IF(OR($B353="",$F353="",$D353="Rejected",$D353="Ghosted",$D353="Archived"),"",COUNTIFS($F$8:$F$407,"&lt;"&amp;$F353,$B$8:$B$407,"&lt;&gt;",$D$8:$D$407,"&lt;&gt;Rejected",$D$8:$D$407,"&lt;&gt;Ghosted",$D$8:$D$407,"&lt;&gt;Archived")+COUNTIFS($F$8:$F353,$F353,$B$8:$B353,"&lt;&gt;",$D$8:$D353,"&lt;&gt;Rejected",$D$8:$D353,"&lt;&gt;Ghosted",$D$8:$D353,"&lt;&gt;Archived")-1)</f>
        <v/>
      </c>
    </row>
    <row r="354" ht="19" customHeight="1">
      <c r="A354" s="44">
        <f>IF($B354="","",ROW()-7)</f>
        <v/>
      </c>
      <c r="B354" s="45" t="n"/>
      <c r="C354" s="45" t="n"/>
      <c r="D354" s="45" t="n"/>
      <c r="E354" s="45" t="n"/>
      <c r="F354" s="46" t="n"/>
      <c r="G354" s="47">
        <f>IF($B354="","",IF(OR($D354="Rejected",$D354="Ghosted",$D354="Archived",$D354="Offer"),"",IF(MAX($H354,$I354)=0,"",IF(MAX($H354,$I354)&gt;=TODAY(),0,DATEDIF(MAX($H354,$I354),TODAY(),"D")))))</f>
        <v/>
      </c>
      <c r="H354" s="46" t="n"/>
      <c r="I354" s="46" t="n"/>
      <c r="J354" s="45" t="n"/>
      <c r="K354" s="45" t="n"/>
      <c r="L354" s="45" t="n"/>
      <c r="M354" s="48" t="n"/>
      <c r="N354" s="45" t="n"/>
      <c r="O354" s="45" t="n"/>
      <c r="P354" s="45" t="n"/>
      <c r="Q354" s="45" t="n"/>
      <c r="R354" s="45" t="n"/>
      <c r="S354" s="45" t="n"/>
      <c r="T354" s="44">
        <f>IF(OR($B354="",$F354="",$D354="Rejected",$D354="Ghosted",$D354="Archived"),"",COUNTIFS($F$8:$F$407,"&lt;"&amp;$F354,$B$8:$B$407,"&lt;&gt;",$D$8:$D$407,"&lt;&gt;Rejected",$D$8:$D$407,"&lt;&gt;Ghosted",$D$8:$D$407,"&lt;&gt;Archived")+COUNTIFS($F$8:$F354,$F354,$B$8:$B354,"&lt;&gt;",$D$8:$D354,"&lt;&gt;Rejected",$D$8:$D354,"&lt;&gt;Ghosted",$D$8:$D354,"&lt;&gt;Archived")-1)</f>
        <v/>
      </c>
    </row>
    <row r="355" ht="19" customHeight="1">
      <c r="A355" s="44">
        <f>IF($B355="","",ROW()-7)</f>
        <v/>
      </c>
      <c r="B355" s="45" t="n"/>
      <c r="C355" s="45" t="n"/>
      <c r="D355" s="45" t="n"/>
      <c r="E355" s="45" t="n"/>
      <c r="F355" s="46" t="n"/>
      <c r="G355" s="47">
        <f>IF($B355="","",IF(OR($D355="Rejected",$D355="Ghosted",$D355="Archived",$D355="Offer"),"",IF(MAX($H355,$I355)=0,"",IF(MAX($H355,$I355)&gt;=TODAY(),0,DATEDIF(MAX($H355,$I355),TODAY(),"D")))))</f>
        <v/>
      </c>
      <c r="H355" s="46" t="n"/>
      <c r="I355" s="46" t="n"/>
      <c r="J355" s="45" t="n"/>
      <c r="K355" s="45" t="n"/>
      <c r="L355" s="45" t="n"/>
      <c r="M355" s="48" t="n"/>
      <c r="N355" s="45" t="n"/>
      <c r="O355" s="45" t="n"/>
      <c r="P355" s="45" t="n"/>
      <c r="Q355" s="45" t="n"/>
      <c r="R355" s="45" t="n"/>
      <c r="S355" s="45" t="n"/>
      <c r="T355" s="44">
        <f>IF(OR($B355="",$F355="",$D355="Rejected",$D355="Ghosted",$D355="Archived"),"",COUNTIFS($F$8:$F$407,"&lt;"&amp;$F355,$B$8:$B$407,"&lt;&gt;",$D$8:$D$407,"&lt;&gt;Rejected",$D$8:$D$407,"&lt;&gt;Ghosted",$D$8:$D$407,"&lt;&gt;Archived")+COUNTIFS($F$8:$F355,$F355,$B$8:$B355,"&lt;&gt;",$D$8:$D355,"&lt;&gt;Rejected",$D$8:$D355,"&lt;&gt;Ghosted",$D$8:$D355,"&lt;&gt;Archived")-1)</f>
        <v/>
      </c>
    </row>
    <row r="356" ht="19" customHeight="1">
      <c r="A356" s="44">
        <f>IF($B356="","",ROW()-7)</f>
        <v/>
      </c>
      <c r="B356" s="45" t="n"/>
      <c r="C356" s="45" t="n"/>
      <c r="D356" s="45" t="n"/>
      <c r="E356" s="45" t="n"/>
      <c r="F356" s="46" t="n"/>
      <c r="G356" s="47">
        <f>IF($B356="","",IF(OR($D356="Rejected",$D356="Ghosted",$D356="Archived",$D356="Offer"),"",IF(MAX($H356,$I356)=0,"",IF(MAX($H356,$I356)&gt;=TODAY(),0,DATEDIF(MAX($H356,$I356),TODAY(),"D")))))</f>
        <v/>
      </c>
      <c r="H356" s="46" t="n"/>
      <c r="I356" s="46" t="n"/>
      <c r="J356" s="45" t="n"/>
      <c r="K356" s="45" t="n"/>
      <c r="L356" s="45" t="n"/>
      <c r="M356" s="48" t="n"/>
      <c r="N356" s="45" t="n"/>
      <c r="O356" s="45" t="n"/>
      <c r="P356" s="45" t="n"/>
      <c r="Q356" s="45" t="n"/>
      <c r="R356" s="45" t="n"/>
      <c r="S356" s="45" t="n"/>
      <c r="T356" s="44">
        <f>IF(OR($B356="",$F356="",$D356="Rejected",$D356="Ghosted",$D356="Archived"),"",COUNTIFS($F$8:$F$407,"&lt;"&amp;$F356,$B$8:$B$407,"&lt;&gt;",$D$8:$D$407,"&lt;&gt;Rejected",$D$8:$D$407,"&lt;&gt;Ghosted",$D$8:$D$407,"&lt;&gt;Archived")+COUNTIFS($F$8:$F356,$F356,$B$8:$B356,"&lt;&gt;",$D$8:$D356,"&lt;&gt;Rejected",$D$8:$D356,"&lt;&gt;Ghosted",$D$8:$D356,"&lt;&gt;Archived")-1)</f>
        <v/>
      </c>
    </row>
    <row r="357" ht="19" customHeight="1">
      <c r="A357" s="44">
        <f>IF($B357="","",ROW()-7)</f>
        <v/>
      </c>
      <c r="B357" s="45" t="n"/>
      <c r="C357" s="45" t="n"/>
      <c r="D357" s="45" t="n"/>
      <c r="E357" s="45" t="n"/>
      <c r="F357" s="46" t="n"/>
      <c r="G357" s="47">
        <f>IF($B357="","",IF(OR($D357="Rejected",$D357="Ghosted",$D357="Archived",$D357="Offer"),"",IF(MAX($H357,$I357)=0,"",IF(MAX($H357,$I357)&gt;=TODAY(),0,DATEDIF(MAX($H357,$I357),TODAY(),"D")))))</f>
        <v/>
      </c>
      <c r="H357" s="46" t="n"/>
      <c r="I357" s="46" t="n"/>
      <c r="J357" s="45" t="n"/>
      <c r="K357" s="45" t="n"/>
      <c r="L357" s="45" t="n"/>
      <c r="M357" s="48" t="n"/>
      <c r="N357" s="45" t="n"/>
      <c r="O357" s="45" t="n"/>
      <c r="P357" s="45" t="n"/>
      <c r="Q357" s="45" t="n"/>
      <c r="R357" s="45" t="n"/>
      <c r="S357" s="45" t="n"/>
      <c r="T357" s="44">
        <f>IF(OR($B357="",$F357="",$D357="Rejected",$D357="Ghosted",$D357="Archived"),"",COUNTIFS($F$8:$F$407,"&lt;"&amp;$F357,$B$8:$B$407,"&lt;&gt;",$D$8:$D$407,"&lt;&gt;Rejected",$D$8:$D$407,"&lt;&gt;Ghosted",$D$8:$D$407,"&lt;&gt;Archived")+COUNTIFS($F$8:$F357,$F357,$B$8:$B357,"&lt;&gt;",$D$8:$D357,"&lt;&gt;Rejected",$D$8:$D357,"&lt;&gt;Ghosted",$D$8:$D357,"&lt;&gt;Archived")-1)</f>
        <v/>
      </c>
    </row>
    <row r="358" ht="19" customHeight="1">
      <c r="A358" s="44">
        <f>IF($B358="","",ROW()-7)</f>
        <v/>
      </c>
      <c r="B358" s="45" t="n"/>
      <c r="C358" s="45" t="n"/>
      <c r="D358" s="45" t="n"/>
      <c r="E358" s="45" t="n"/>
      <c r="F358" s="46" t="n"/>
      <c r="G358" s="47">
        <f>IF($B358="","",IF(OR($D358="Rejected",$D358="Ghosted",$D358="Archived",$D358="Offer"),"",IF(MAX($H358,$I358)=0,"",IF(MAX($H358,$I358)&gt;=TODAY(),0,DATEDIF(MAX($H358,$I358),TODAY(),"D")))))</f>
        <v/>
      </c>
      <c r="H358" s="46" t="n"/>
      <c r="I358" s="46" t="n"/>
      <c r="J358" s="45" t="n"/>
      <c r="K358" s="45" t="n"/>
      <c r="L358" s="45" t="n"/>
      <c r="M358" s="48" t="n"/>
      <c r="N358" s="45" t="n"/>
      <c r="O358" s="45" t="n"/>
      <c r="P358" s="45" t="n"/>
      <c r="Q358" s="45" t="n"/>
      <c r="R358" s="45" t="n"/>
      <c r="S358" s="45" t="n"/>
      <c r="T358" s="44">
        <f>IF(OR($B358="",$F358="",$D358="Rejected",$D358="Ghosted",$D358="Archived"),"",COUNTIFS($F$8:$F$407,"&lt;"&amp;$F358,$B$8:$B$407,"&lt;&gt;",$D$8:$D$407,"&lt;&gt;Rejected",$D$8:$D$407,"&lt;&gt;Ghosted",$D$8:$D$407,"&lt;&gt;Archived")+COUNTIFS($F$8:$F358,$F358,$B$8:$B358,"&lt;&gt;",$D$8:$D358,"&lt;&gt;Rejected",$D$8:$D358,"&lt;&gt;Ghosted",$D$8:$D358,"&lt;&gt;Archived")-1)</f>
        <v/>
      </c>
    </row>
    <row r="359" ht="19" customHeight="1">
      <c r="A359" s="44">
        <f>IF($B359="","",ROW()-7)</f>
        <v/>
      </c>
      <c r="B359" s="45" t="n"/>
      <c r="C359" s="45" t="n"/>
      <c r="D359" s="45" t="n"/>
      <c r="E359" s="45" t="n"/>
      <c r="F359" s="46" t="n"/>
      <c r="G359" s="47">
        <f>IF($B359="","",IF(OR($D359="Rejected",$D359="Ghosted",$D359="Archived",$D359="Offer"),"",IF(MAX($H359,$I359)=0,"",IF(MAX($H359,$I359)&gt;=TODAY(),0,DATEDIF(MAX($H359,$I359),TODAY(),"D")))))</f>
        <v/>
      </c>
      <c r="H359" s="46" t="n"/>
      <c r="I359" s="46" t="n"/>
      <c r="J359" s="45" t="n"/>
      <c r="K359" s="45" t="n"/>
      <c r="L359" s="45" t="n"/>
      <c r="M359" s="48" t="n"/>
      <c r="N359" s="45" t="n"/>
      <c r="O359" s="45" t="n"/>
      <c r="P359" s="45" t="n"/>
      <c r="Q359" s="45" t="n"/>
      <c r="R359" s="45" t="n"/>
      <c r="S359" s="45" t="n"/>
      <c r="T359" s="44">
        <f>IF(OR($B359="",$F359="",$D359="Rejected",$D359="Ghosted",$D359="Archived"),"",COUNTIFS($F$8:$F$407,"&lt;"&amp;$F359,$B$8:$B$407,"&lt;&gt;",$D$8:$D$407,"&lt;&gt;Rejected",$D$8:$D$407,"&lt;&gt;Ghosted",$D$8:$D$407,"&lt;&gt;Archived")+COUNTIFS($F$8:$F359,$F359,$B$8:$B359,"&lt;&gt;",$D$8:$D359,"&lt;&gt;Rejected",$D$8:$D359,"&lt;&gt;Ghosted",$D$8:$D359,"&lt;&gt;Archived")-1)</f>
        <v/>
      </c>
    </row>
    <row r="360" ht="19" customHeight="1">
      <c r="A360" s="44">
        <f>IF($B360="","",ROW()-7)</f>
        <v/>
      </c>
      <c r="B360" s="45" t="n"/>
      <c r="C360" s="45" t="n"/>
      <c r="D360" s="45" t="n"/>
      <c r="E360" s="45" t="n"/>
      <c r="F360" s="46" t="n"/>
      <c r="G360" s="47">
        <f>IF($B360="","",IF(OR($D360="Rejected",$D360="Ghosted",$D360="Archived",$D360="Offer"),"",IF(MAX($H360,$I360)=0,"",IF(MAX($H360,$I360)&gt;=TODAY(),0,DATEDIF(MAX($H360,$I360),TODAY(),"D")))))</f>
        <v/>
      </c>
      <c r="H360" s="46" t="n"/>
      <c r="I360" s="46" t="n"/>
      <c r="J360" s="45" t="n"/>
      <c r="K360" s="45" t="n"/>
      <c r="L360" s="45" t="n"/>
      <c r="M360" s="48" t="n"/>
      <c r="N360" s="45" t="n"/>
      <c r="O360" s="45" t="n"/>
      <c r="P360" s="45" t="n"/>
      <c r="Q360" s="45" t="n"/>
      <c r="R360" s="45" t="n"/>
      <c r="S360" s="45" t="n"/>
      <c r="T360" s="44">
        <f>IF(OR($B360="",$F360="",$D360="Rejected",$D360="Ghosted",$D360="Archived"),"",COUNTIFS($F$8:$F$407,"&lt;"&amp;$F360,$B$8:$B$407,"&lt;&gt;",$D$8:$D$407,"&lt;&gt;Rejected",$D$8:$D$407,"&lt;&gt;Ghosted",$D$8:$D$407,"&lt;&gt;Archived")+COUNTIFS($F$8:$F360,$F360,$B$8:$B360,"&lt;&gt;",$D$8:$D360,"&lt;&gt;Rejected",$D$8:$D360,"&lt;&gt;Ghosted",$D$8:$D360,"&lt;&gt;Archived")-1)</f>
        <v/>
      </c>
    </row>
    <row r="361" ht="19" customHeight="1">
      <c r="A361" s="44">
        <f>IF($B361="","",ROW()-7)</f>
        <v/>
      </c>
      <c r="B361" s="45" t="n"/>
      <c r="C361" s="45" t="n"/>
      <c r="D361" s="45" t="n"/>
      <c r="E361" s="45" t="n"/>
      <c r="F361" s="46" t="n"/>
      <c r="G361" s="47">
        <f>IF($B361="","",IF(OR($D361="Rejected",$D361="Ghosted",$D361="Archived",$D361="Offer"),"",IF(MAX($H361,$I361)=0,"",IF(MAX($H361,$I361)&gt;=TODAY(),0,DATEDIF(MAX($H361,$I361),TODAY(),"D")))))</f>
        <v/>
      </c>
      <c r="H361" s="46" t="n"/>
      <c r="I361" s="46" t="n"/>
      <c r="J361" s="45" t="n"/>
      <c r="K361" s="45" t="n"/>
      <c r="L361" s="45" t="n"/>
      <c r="M361" s="48" t="n"/>
      <c r="N361" s="45" t="n"/>
      <c r="O361" s="45" t="n"/>
      <c r="P361" s="45" t="n"/>
      <c r="Q361" s="45" t="n"/>
      <c r="R361" s="45" t="n"/>
      <c r="S361" s="45" t="n"/>
      <c r="T361" s="44">
        <f>IF(OR($B361="",$F361="",$D361="Rejected",$D361="Ghosted",$D361="Archived"),"",COUNTIFS($F$8:$F$407,"&lt;"&amp;$F361,$B$8:$B$407,"&lt;&gt;",$D$8:$D$407,"&lt;&gt;Rejected",$D$8:$D$407,"&lt;&gt;Ghosted",$D$8:$D$407,"&lt;&gt;Archived")+COUNTIFS($F$8:$F361,$F361,$B$8:$B361,"&lt;&gt;",$D$8:$D361,"&lt;&gt;Rejected",$D$8:$D361,"&lt;&gt;Ghosted",$D$8:$D361,"&lt;&gt;Archived")-1)</f>
        <v/>
      </c>
    </row>
    <row r="362" ht="19" customHeight="1">
      <c r="A362" s="44">
        <f>IF($B362="","",ROW()-7)</f>
        <v/>
      </c>
      <c r="B362" s="45" t="n"/>
      <c r="C362" s="45" t="n"/>
      <c r="D362" s="45" t="n"/>
      <c r="E362" s="45" t="n"/>
      <c r="F362" s="46" t="n"/>
      <c r="G362" s="47">
        <f>IF($B362="","",IF(OR($D362="Rejected",$D362="Ghosted",$D362="Archived",$D362="Offer"),"",IF(MAX($H362,$I362)=0,"",IF(MAX($H362,$I362)&gt;=TODAY(),0,DATEDIF(MAX($H362,$I362),TODAY(),"D")))))</f>
        <v/>
      </c>
      <c r="H362" s="46" t="n"/>
      <c r="I362" s="46" t="n"/>
      <c r="J362" s="45" t="n"/>
      <c r="K362" s="45" t="n"/>
      <c r="L362" s="45" t="n"/>
      <c r="M362" s="48" t="n"/>
      <c r="N362" s="45" t="n"/>
      <c r="O362" s="45" t="n"/>
      <c r="P362" s="45" t="n"/>
      <c r="Q362" s="45" t="n"/>
      <c r="R362" s="45" t="n"/>
      <c r="S362" s="45" t="n"/>
      <c r="T362" s="44">
        <f>IF(OR($B362="",$F362="",$D362="Rejected",$D362="Ghosted",$D362="Archived"),"",COUNTIFS($F$8:$F$407,"&lt;"&amp;$F362,$B$8:$B$407,"&lt;&gt;",$D$8:$D$407,"&lt;&gt;Rejected",$D$8:$D$407,"&lt;&gt;Ghosted",$D$8:$D$407,"&lt;&gt;Archived")+COUNTIFS($F$8:$F362,$F362,$B$8:$B362,"&lt;&gt;",$D$8:$D362,"&lt;&gt;Rejected",$D$8:$D362,"&lt;&gt;Ghosted",$D$8:$D362,"&lt;&gt;Archived")-1)</f>
        <v/>
      </c>
    </row>
    <row r="363" ht="19" customHeight="1">
      <c r="A363" s="44">
        <f>IF($B363="","",ROW()-7)</f>
        <v/>
      </c>
      <c r="B363" s="45" t="n"/>
      <c r="C363" s="45" t="n"/>
      <c r="D363" s="45" t="n"/>
      <c r="E363" s="45" t="n"/>
      <c r="F363" s="46" t="n"/>
      <c r="G363" s="47">
        <f>IF($B363="","",IF(OR($D363="Rejected",$D363="Ghosted",$D363="Archived",$D363="Offer"),"",IF(MAX($H363,$I363)=0,"",IF(MAX($H363,$I363)&gt;=TODAY(),0,DATEDIF(MAX($H363,$I363),TODAY(),"D")))))</f>
        <v/>
      </c>
      <c r="H363" s="46" t="n"/>
      <c r="I363" s="46" t="n"/>
      <c r="J363" s="45" t="n"/>
      <c r="K363" s="45" t="n"/>
      <c r="L363" s="45" t="n"/>
      <c r="M363" s="48" t="n"/>
      <c r="N363" s="45" t="n"/>
      <c r="O363" s="45" t="n"/>
      <c r="P363" s="45" t="n"/>
      <c r="Q363" s="45" t="n"/>
      <c r="R363" s="45" t="n"/>
      <c r="S363" s="45" t="n"/>
      <c r="T363" s="44">
        <f>IF(OR($B363="",$F363="",$D363="Rejected",$D363="Ghosted",$D363="Archived"),"",COUNTIFS($F$8:$F$407,"&lt;"&amp;$F363,$B$8:$B$407,"&lt;&gt;",$D$8:$D$407,"&lt;&gt;Rejected",$D$8:$D$407,"&lt;&gt;Ghosted",$D$8:$D$407,"&lt;&gt;Archived")+COUNTIFS($F$8:$F363,$F363,$B$8:$B363,"&lt;&gt;",$D$8:$D363,"&lt;&gt;Rejected",$D$8:$D363,"&lt;&gt;Ghosted",$D$8:$D363,"&lt;&gt;Archived")-1)</f>
        <v/>
      </c>
    </row>
    <row r="364" ht="19" customHeight="1">
      <c r="A364" s="44">
        <f>IF($B364="","",ROW()-7)</f>
        <v/>
      </c>
      <c r="B364" s="45" t="n"/>
      <c r="C364" s="45" t="n"/>
      <c r="D364" s="45" t="n"/>
      <c r="E364" s="45" t="n"/>
      <c r="F364" s="46" t="n"/>
      <c r="G364" s="47">
        <f>IF($B364="","",IF(OR($D364="Rejected",$D364="Ghosted",$D364="Archived",$D364="Offer"),"",IF(MAX($H364,$I364)=0,"",IF(MAX($H364,$I364)&gt;=TODAY(),0,DATEDIF(MAX($H364,$I364),TODAY(),"D")))))</f>
        <v/>
      </c>
      <c r="H364" s="46" t="n"/>
      <c r="I364" s="46" t="n"/>
      <c r="J364" s="45" t="n"/>
      <c r="K364" s="45" t="n"/>
      <c r="L364" s="45" t="n"/>
      <c r="M364" s="48" t="n"/>
      <c r="N364" s="45" t="n"/>
      <c r="O364" s="45" t="n"/>
      <c r="P364" s="45" t="n"/>
      <c r="Q364" s="45" t="n"/>
      <c r="R364" s="45" t="n"/>
      <c r="S364" s="45" t="n"/>
      <c r="T364" s="44">
        <f>IF(OR($B364="",$F364="",$D364="Rejected",$D364="Ghosted",$D364="Archived"),"",COUNTIFS($F$8:$F$407,"&lt;"&amp;$F364,$B$8:$B$407,"&lt;&gt;",$D$8:$D$407,"&lt;&gt;Rejected",$D$8:$D$407,"&lt;&gt;Ghosted",$D$8:$D$407,"&lt;&gt;Archived")+COUNTIFS($F$8:$F364,$F364,$B$8:$B364,"&lt;&gt;",$D$8:$D364,"&lt;&gt;Rejected",$D$8:$D364,"&lt;&gt;Ghosted",$D$8:$D364,"&lt;&gt;Archived")-1)</f>
        <v/>
      </c>
    </row>
    <row r="365" ht="19" customHeight="1">
      <c r="A365" s="44">
        <f>IF($B365="","",ROW()-7)</f>
        <v/>
      </c>
      <c r="B365" s="45" t="n"/>
      <c r="C365" s="45" t="n"/>
      <c r="D365" s="45" t="n"/>
      <c r="E365" s="45" t="n"/>
      <c r="F365" s="46" t="n"/>
      <c r="G365" s="47">
        <f>IF($B365="","",IF(OR($D365="Rejected",$D365="Ghosted",$D365="Archived",$D365="Offer"),"",IF(MAX($H365,$I365)=0,"",IF(MAX($H365,$I365)&gt;=TODAY(),0,DATEDIF(MAX($H365,$I365),TODAY(),"D")))))</f>
        <v/>
      </c>
      <c r="H365" s="46" t="n"/>
      <c r="I365" s="46" t="n"/>
      <c r="J365" s="45" t="n"/>
      <c r="K365" s="45" t="n"/>
      <c r="L365" s="45" t="n"/>
      <c r="M365" s="48" t="n"/>
      <c r="N365" s="45" t="n"/>
      <c r="O365" s="45" t="n"/>
      <c r="P365" s="45" t="n"/>
      <c r="Q365" s="45" t="n"/>
      <c r="R365" s="45" t="n"/>
      <c r="S365" s="45" t="n"/>
      <c r="T365" s="44">
        <f>IF(OR($B365="",$F365="",$D365="Rejected",$D365="Ghosted",$D365="Archived"),"",COUNTIFS($F$8:$F$407,"&lt;"&amp;$F365,$B$8:$B$407,"&lt;&gt;",$D$8:$D$407,"&lt;&gt;Rejected",$D$8:$D$407,"&lt;&gt;Ghosted",$D$8:$D$407,"&lt;&gt;Archived")+COUNTIFS($F$8:$F365,$F365,$B$8:$B365,"&lt;&gt;",$D$8:$D365,"&lt;&gt;Rejected",$D$8:$D365,"&lt;&gt;Ghosted",$D$8:$D365,"&lt;&gt;Archived")-1)</f>
        <v/>
      </c>
    </row>
    <row r="366" ht="19" customHeight="1">
      <c r="A366" s="44">
        <f>IF($B366="","",ROW()-7)</f>
        <v/>
      </c>
      <c r="B366" s="45" t="n"/>
      <c r="C366" s="45" t="n"/>
      <c r="D366" s="45" t="n"/>
      <c r="E366" s="45" t="n"/>
      <c r="F366" s="46" t="n"/>
      <c r="G366" s="47">
        <f>IF($B366="","",IF(OR($D366="Rejected",$D366="Ghosted",$D366="Archived",$D366="Offer"),"",IF(MAX($H366,$I366)=0,"",IF(MAX($H366,$I366)&gt;=TODAY(),0,DATEDIF(MAX($H366,$I366),TODAY(),"D")))))</f>
        <v/>
      </c>
      <c r="H366" s="46" t="n"/>
      <c r="I366" s="46" t="n"/>
      <c r="J366" s="45" t="n"/>
      <c r="K366" s="45" t="n"/>
      <c r="L366" s="45" t="n"/>
      <c r="M366" s="48" t="n"/>
      <c r="N366" s="45" t="n"/>
      <c r="O366" s="45" t="n"/>
      <c r="P366" s="45" t="n"/>
      <c r="Q366" s="45" t="n"/>
      <c r="R366" s="45" t="n"/>
      <c r="S366" s="45" t="n"/>
      <c r="T366" s="44">
        <f>IF(OR($B366="",$F366="",$D366="Rejected",$D366="Ghosted",$D366="Archived"),"",COUNTIFS($F$8:$F$407,"&lt;"&amp;$F366,$B$8:$B$407,"&lt;&gt;",$D$8:$D$407,"&lt;&gt;Rejected",$D$8:$D$407,"&lt;&gt;Ghosted",$D$8:$D$407,"&lt;&gt;Archived")+COUNTIFS($F$8:$F366,$F366,$B$8:$B366,"&lt;&gt;",$D$8:$D366,"&lt;&gt;Rejected",$D$8:$D366,"&lt;&gt;Ghosted",$D$8:$D366,"&lt;&gt;Archived")-1)</f>
        <v/>
      </c>
    </row>
    <row r="367" ht="19" customHeight="1">
      <c r="A367" s="44">
        <f>IF($B367="","",ROW()-7)</f>
        <v/>
      </c>
      <c r="B367" s="45" t="n"/>
      <c r="C367" s="45" t="n"/>
      <c r="D367" s="45" t="n"/>
      <c r="E367" s="45" t="n"/>
      <c r="F367" s="46" t="n"/>
      <c r="G367" s="47">
        <f>IF($B367="","",IF(OR($D367="Rejected",$D367="Ghosted",$D367="Archived",$D367="Offer"),"",IF(MAX($H367,$I367)=0,"",IF(MAX($H367,$I367)&gt;=TODAY(),0,DATEDIF(MAX($H367,$I367),TODAY(),"D")))))</f>
        <v/>
      </c>
      <c r="H367" s="46" t="n"/>
      <c r="I367" s="46" t="n"/>
      <c r="J367" s="45" t="n"/>
      <c r="K367" s="45" t="n"/>
      <c r="L367" s="45" t="n"/>
      <c r="M367" s="48" t="n"/>
      <c r="N367" s="45" t="n"/>
      <c r="O367" s="45" t="n"/>
      <c r="P367" s="45" t="n"/>
      <c r="Q367" s="45" t="n"/>
      <c r="R367" s="45" t="n"/>
      <c r="S367" s="45" t="n"/>
      <c r="T367" s="44">
        <f>IF(OR($B367="",$F367="",$D367="Rejected",$D367="Ghosted",$D367="Archived"),"",COUNTIFS($F$8:$F$407,"&lt;"&amp;$F367,$B$8:$B$407,"&lt;&gt;",$D$8:$D$407,"&lt;&gt;Rejected",$D$8:$D$407,"&lt;&gt;Ghosted",$D$8:$D$407,"&lt;&gt;Archived")+COUNTIFS($F$8:$F367,$F367,$B$8:$B367,"&lt;&gt;",$D$8:$D367,"&lt;&gt;Rejected",$D$8:$D367,"&lt;&gt;Ghosted",$D$8:$D367,"&lt;&gt;Archived")-1)</f>
        <v/>
      </c>
    </row>
    <row r="368" ht="19" customHeight="1">
      <c r="A368" s="44">
        <f>IF($B368="","",ROW()-7)</f>
        <v/>
      </c>
      <c r="B368" s="45" t="n"/>
      <c r="C368" s="45" t="n"/>
      <c r="D368" s="45" t="n"/>
      <c r="E368" s="45" t="n"/>
      <c r="F368" s="46" t="n"/>
      <c r="G368" s="47">
        <f>IF($B368="","",IF(OR($D368="Rejected",$D368="Ghosted",$D368="Archived",$D368="Offer"),"",IF(MAX($H368,$I368)=0,"",IF(MAX($H368,$I368)&gt;=TODAY(),0,DATEDIF(MAX($H368,$I368),TODAY(),"D")))))</f>
        <v/>
      </c>
      <c r="H368" s="46" t="n"/>
      <c r="I368" s="46" t="n"/>
      <c r="J368" s="45" t="n"/>
      <c r="K368" s="45" t="n"/>
      <c r="L368" s="45" t="n"/>
      <c r="M368" s="48" t="n"/>
      <c r="N368" s="45" t="n"/>
      <c r="O368" s="45" t="n"/>
      <c r="P368" s="45" t="n"/>
      <c r="Q368" s="45" t="n"/>
      <c r="R368" s="45" t="n"/>
      <c r="S368" s="45" t="n"/>
      <c r="T368" s="44">
        <f>IF(OR($B368="",$F368="",$D368="Rejected",$D368="Ghosted",$D368="Archived"),"",COUNTIFS($F$8:$F$407,"&lt;"&amp;$F368,$B$8:$B$407,"&lt;&gt;",$D$8:$D$407,"&lt;&gt;Rejected",$D$8:$D$407,"&lt;&gt;Ghosted",$D$8:$D$407,"&lt;&gt;Archived")+COUNTIFS($F$8:$F368,$F368,$B$8:$B368,"&lt;&gt;",$D$8:$D368,"&lt;&gt;Rejected",$D$8:$D368,"&lt;&gt;Ghosted",$D$8:$D368,"&lt;&gt;Archived")-1)</f>
        <v/>
      </c>
    </row>
    <row r="369" ht="19" customHeight="1">
      <c r="A369" s="44">
        <f>IF($B369="","",ROW()-7)</f>
        <v/>
      </c>
      <c r="B369" s="45" t="n"/>
      <c r="C369" s="45" t="n"/>
      <c r="D369" s="45" t="n"/>
      <c r="E369" s="45" t="n"/>
      <c r="F369" s="46" t="n"/>
      <c r="G369" s="47">
        <f>IF($B369="","",IF(OR($D369="Rejected",$D369="Ghosted",$D369="Archived",$D369="Offer"),"",IF(MAX($H369,$I369)=0,"",IF(MAX($H369,$I369)&gt;=TODAY(),0,DATEDIF(MAX($H369,$I369),TODAY(),"D")))))</f>
        <v/>
      </c>
      <c r="H369" s="46" t="n"/>
      <c r="I369" s="46" t="n"/>
      <c r="J369" s="45" t="n"/>
      <c r="K369" s="45" t="n"/>
      <c r="L369" s="45" t="n"/>
      <c r="M369" s="48" t="n"/>
      <c r="N369" s="45" t="n"/>
      <c r="O369" s="45" t="n"/>
      <c r="P369" s="45" t="n"/>
      <c r="Q369" s="45" t="n"/>
      <c r="R369" s="45" t="n"/>
      <c r="S369" s="45" t="n"/>
      <c r="T369" s="44">
        <f>IF(OR($B369="",$F369="",$D369="Rejected",$D369="Ghosted",$D369="Archived"),"",COUNTIFS($F$8:$F$407,"&lt;"&amp;$F369,$B$8:$B$407,"&lt;&gt;",$D$8:$D$407,"&lt;&gt;Rejected",$D$8:$D$407,"&lt;&gt;Ghosted",$D$8:$D$407,"&lt;&gt;Archived")+COUNTIFS($F$8:$F369,$F369,$B$8:$B369,"&lt;&gt;",$D$8:$D369,"&lt;&gt;Rejected",$D$8:$D369,"&lt;&gt;Ghosted",$D$8:$D369,"&lt;&gt;Archived")-1)</f>
        <v/>
      </c>
    </row>
    <row r="370" ht="19" customHeight="1">
      <c r="A370" s="44">
        <f>IF($B370="","",ROW()-7)</f>
        <v/>
      </c>
      <c r="B370" s="45" t="n"/>
      <c r="C370" s="45" t="n"/>
      <c r="D370" s="45" t="n"/>
      <c r="E370" s="45" t="n"/>
      <c r="F370" s="46" t="n"/>
      <c r="G370" s="47">
        <f>IF($B370="","",IF(OR($D370="Rejected",$D370="Ghosted",$D370="Archived",$D370="Offer"),"",IF(MAX($H370,$I370)=0,"",IF(MAX($H370,$I370)&gt;=TODAY(),0,DATEDIF(MAX($H370,$I370),TODAY(),"D")))))</f>
        <v/>
      </c>
      <c r="H370" s="46" t="n"/>
      <c r="I370" s="46" t="n"/>
      <c r="J370" s="45" t="n"/>
      <c r="K370" s="45" t="n"/>
      <c r="L370" s="45" t="n"/>
      <c r="M370" s="48" t="n"/>
      <c r="N370" s="45" t="n"/>
      <c r="O370" s="45" t="n"/>
      <c r="P370" s="45" t="n"/>
      <c r="Q370" s="45" t="n"/>
      <c r="R370" s="45" t="n"/>
      <c r="S370" s="45" t="n"/>
      <c r="T370" s="44">
        <f>IF(OR($B370="",$F370="",$D370="Rejected",$D370="Ghosted",$D370="Archived"),"",COUNTIFS($F$8:$F$407,"&lt;"&amp;$F370,$B$8:$B$407,"&lt;&gt;",$D$8:$D$407,"&lt;&gt;Rejected",$D$8:$D$407,"&lt;&gt;Ghosted",$D$8:$D$407,"&lt;&gt;Archived")+COUNTIFS($F$8:$F370,$F370,$B$8:$B370,"&lt;&gt;",$D$8:$D370,"&lt;&gt;Rejected",$D$8:$D370,"&lt;&gt;Ghosted",$D$8:$D370,"&lt;&gt;Archived")-1)</f>
        <v/>
      </c>
    </row>
    <row r="371" ht="19" customHeight="1">
      <c r="A371" s="44">
        <f>IF($B371="","",ROW()-7)</f>
        <v/>
      </c>
      <c r="B371" s="45" t="n"/>
      <c r="C371" s="45" t="n"/>
      <c r="D371" s="45" t="n"/>
      <c r="E371" s="45" t="n"/>
      <c r="F371" s="46" t="n"/>
      <c r="G371" s="47">
        <f>IF($B371="","",IF(OR($D371="Rejected",$D371="Ghosted",$D371="Archived",$D371="Offer"),"",IF(MAX($H371,$I371)=0,"",IF(MAX($H371,$I371)&gt;=TODAY(),0,DATEDIF(MAX($H371,$I371),TODAY(),"D")))))</f>
        <v/>
      </c>
      <c r="H371" s="46" t="n"/>
      <c r="I371" s="46" t="n"/>
      <c r="J371" s="45" t="n"/>
      <c r="K371" s="45" t="n"/>
      <c r="L371" s="45" t="n"/>
      <c r="M371" s="48" t="n"/>
      <c r="N371" s="45" t="n"/>
      <c r="O371" s="45" t="n"/>
      <c r="P371" s="45" t="n"/>
      <c r="Q371" s="45" t="n"/>
      <c r="R371" s="45" t="n"/>
      <c r="S371" s="45" t="n"/>
      <c r="T371" s="44">
        <f>IF(OR($B371="",$F371="",$D371="Rejected",$D371="Ghosted",$D371="Archived"),"",COUNTIFS($F$8:$F$407,"&lt;"&amp;$F371,$B$8:$B$407,"&lt;&gt;",$D$8:$D$407,"&lt;&gt;Rejected",$D$8:$D$407,"&lt;&gt;Ghosted",$D$8:$D$407,"&lt;&gt;Archived")+COUNTIFS($F$8:$F371,$F371,$B$8:$B371,"&lt;&gt;",$D$8:$D371,"&lt;&gt;Rejected",$D$8:$D371,"&lt;&gt;Ghosted",$D$8:$D371,"&lt;&gt;Archived")-1)</f>
        <v/>
      </c>
    </row>
    <row r="372" ht="19" customHeight="1">
      <c r="A372" s="44">
        <f>IF($B372="","",ROW()-7)</f>
        <v/>
      </c>
      <c r="B372" s="45" t="n"/>
      <c r="C372" s="45" t="n"/>
      <c r="D372" s="45" t="n"/>
      <c r="E372" s="45" t="n"/>
      <c r="F372" s="46" t="n"/>
      <c r="G372" s="47">
        <f>IF($B372="","",IF(OR($D372="Rejected",$D372="Ghosted",$D372="Archived",$D372="Offer"),"",IF(MAX($H372,$I372)=0,"",IF(MAX($H372,$I372)&gt;=TODAY(),0,DATEDIF(MAX($H372,$I372),TODAY(),"D")))))</f>
        <v/>
      </c>
      <c r="H372" s="46" t="n"/>
      <c r="I372" s="46" t="n"/>
      <c r="J372" s="45" t="n"/>
      <c r="K372" s="45" t="n"/>
      <c r="L372" s="45" t="n"/>
      <c r="M372" s="48" t="n"/>
      <c r="N372" s="45" t="n"/>
      <c r="O372" s="45" t="n"/>
      <c r="P372" s="45" t="n"/>
      <c r="Q372" s="45" t="n"/>
      <c r="R372" s="45" t="n"/>
      <c r="S372" s="45" t="n"/>
      <c r="T372" s="44">
        <f>IF(OR($B372="",$F372="",$D372="Rejected",$D372="Ghosted",$D372="Archived"),"",COUNTIFS($F$8:$F$407,"&lt;"&amp;$F372,$B$8:$B$407,"&lt;&gt;",$D$8:$D$407,"&lt;&gt;Rejected",$D$8:$D$407,"&lt;&gt;Ghosted",$D$8:$D$407,"&lt;&gt;Archived")+COUNTIFS($F$8:$F372,$F372,$B$8:$B372,"&lt;&gt;",$D$8:$D372,"&lt;&gt;Rejected",$D$8:$D372,"&lt;&gt;Ghosted",$D$8:$D372,"&lt;&gt;Archived")-1)</f>
        <v/>
      </c>
    </row>
    <row r="373" ht="19" customHeight="1">
      <c r="A373" s="44">
        <f>IF($B373="","",ROW()-7)</f>
        <v/>
      </c>
      <c r="B373" s="45" t="n"/>
      <c r="C373" s="45" t="n"/>
      <c r="D373" s="45" t="n"/>
      <c r="E373" s="45" t="n"/>
      <c r="F373" s="46" t="n"/>
      <c r="G373" s="47">
        <f>IF($B373="","",IF(OR($D373="Rejected",$D373="Ghosted",$D373="Archived",$D373="Offer"),"",IF(MAX($H373,$I373)=0,"",IF(MAX($H373,$I373)&gt;=TODAY(),0,DATEDIF(MAX($H373,$I373),TODAY(),"D")))))</f>
        <v/>
      </c>
      <c r="H373" s="46" t="n"/>
      <c r="I373" s="46" t="n"/>
      <c r="J373" s="45" t="n"/>
      <c r="K373" s="45" t="n"/>
      <c r="L373" s="45" t="n"/>
      <c r="M373" s="48" t="n"/>
      <c r="N373" s="45" t="n"/>
      <c r="O373" s="45" t="n"/>
      <c r="P373" s="45" t="n"/>
      <c r="Q373" s="45" t="n"/>
      <c r="R373" s="45" t="n"/>
      <c r="S373" s="45" t="n"/>
      <c r="T373" s="44">
        <f>IF(OR($B373="",$F373="",$D373="Rejected",$D373="Ghosted",$D373="Archived"),"",COUNTIFS($F$8:$F$407,"&lt;"&amp;$F373,$B$8:$B$407,"&lt;&gt;",$D$8:$D$407,"&lt;&gt;Rejected",$D$8:$D$407,"&lt;&gt;Ghosted",$D$8:$D$407,"&lt;&gt;Archived")+COUNTIFS($F$8:$F373,$F373,$B$8:$B373,"&lt;&gt;",$D$8:$D373,"&lt;&gt;Rejected",$D$8:$D373,"&lt;&gt;Ghosted",$D$8:$D373,"&lt;&gt;Archived")-1)</f>
        <v/>
      </c>
    </row>
    <row r="374" ht="19" customHeight="1">
      <c r="A374" s="44">
        <f>IF($B374="","",ROW()-7)</f>
        <v/>
      </c>
      <c r="B374" s="45" t="n"/>
      <c r="C374" s="45" t="n"/>
      <c r="D374" s="45" t="n"/>
      <c r="E374" s="45" t="n"/>
      <c r="F374" s="46" t="n"/>
      <c r="G374" s="47">
        <f>IF($B374="","",IF(OR($D374="Rejected",$D374="Ghosted",$D374="Archived",$D374="Offer"),"",IF(MAX($H374,$I374)=0,"",IF(MAX($H374,$I374)&gt;=TODAY(),0,DATEDIF(MAX($H374,$I374),TODAY(),"D")))))</f>
        <v/>
      </c>
      <c r="H374" s="46" t="n"/>
      <c r="I374" s="46" t="n"/>
      <c r="J374" s="45" t="n"/>
      <c r="K374" s="45" t="n"/>
      <c r="L374" s="45" t="n"/>
      <c r="M374" s="48" t="n"/>
      <c r="N374" s="45" t="n"/>
      <c r="O374" s="45" t="n"/>
      <c r="P374" s="45" t="n"/>
      <c r="Q374" s="45" t="n"/>
      <c r="R374" s="45" t="n"/>
      <c r="S374" s="45" t="n"/>
      <c r="T374" s="44">
        <f>IF(OR($B374="",$F374="",$D374="Rejected",$D374="Ghosted",$D374="Archived"),"",COUNTIFS($F$8:$F$407,"&lt;"&amp;$F374,$B$8:$B$407,"&lt;&gt;",$D$8:$D$407,"&lt;&gt;Rejected",$D$8:$D$407,"&lt;&gt;Ghosted",$D$8:$D$407,"&lt;&gt;Archived")+COUNTIFS($F$8:$F374,$F374,$B$8:$B374,"&lt;&gt;",$D$8:$D374,"&lt;&gt;Rejected",$D$8:$D374,"&lt;&gt;Ghosted",$D$8:$D374,"&lt;&gt;Archived")-1)</f>
        <v/>
      </c>
    </row>
    <row r="375" ht="19" customHeight="1">
      <c r="A375" s="44">
        <f>IF($B375="","",ROW()-7)</f>
        <v/>
      </c>
      <c r="B375" s="45" t="n"/>
      <c r="C375" s="45" t="n"/>
      <c r="D375" s="45" t="n"/>
      <c r="E375" s="45" t="n"/>
      <c r="F375" s="46" t="n"/>
      <c r="G375" s="47">
        <f>IF($B375="","",IF(OR($D375="Rejected",$D375="Ghosted",$D375="Archived",$D375="Offer"),"",IF(MAX($H375,$I375)=0,"",IF(MAX($H375,$I375)&gt;=TODAY(),0,DATEDIF(MAX($H375,$I375),TODAY(),"D")))))</f>
        <v/>
      </c>
      <c r="H375" s="46" t="n"/>
      <c r="I375" s="46" t="n"/>
      <c r="J375" s="45" t="n"/>
      <c r="K375" s="45" t="n"/>
      <c r="L375" s="45" t="n"/>
      <c r="M375" s="48" t="n"/>
      <c r="N375" s="45" t="n"/>
      <c r="O375" s="45" t="n"/>
      <c r="P375" s="45" t="n"/>
      <c r="Q375" s="45" t="n"/>
      <c r="R375" s="45" t="n"/>
      <c r="S375" s="45" t="n"/>
      <c r="T375" s="44">
        <f>IF(OR($B375="",$F375="",$D375="Rejected",$D375="Ghosted",$D375="Archived"),"",COUNTIFS($F$8:$F$407,"&lt;"&amp;$F375,$B$8:$B$407,"&lt;&gt;",$D$8:$D$407,"&lt;&gt;Rejected",$D$8:$D$407,"&lt;&gt;Ghosted",$D$8:$D$407,"&lt;&gt;Archived")+COUNTIFS($F$8:$F375,$F375,$B$8:$B375,"&lt;&gt;",$D$8:$D375,"&lt;&gt;Rejected",$D$8:$D375,"&lt;&gt;Ghosted",$D$8:$D375,"&lt;&gt;Archived")-1)</f>
        <v/>
      </c>
    </row>
    <row r="376" ht="19" customHeight="1">
      <c r="A376" s="44">
        <f>IF($B376="","",ROW()-7)</f>
        <v/>
      </c>
      <c r="B376" s="45" t="n"/>
      <c r="C376" s="45" t="n"/>
      <c r="D376" s="45" t="n"/>
      <c r="E376" s="45" t="n"/>
      <c r="F376" s="46" t="n"/>
      <c r="G376" s="47">
        <f>IF($B376="","",IF(OR($D376="Rejected",$D376="Ghosted",$D376="Archived",$D376="Offer"),"",IF(MAX($H376,$I376)=0,"",IF(MAX($H376,$I376)&gt;=TODAY(),0,DATEDIF(MAX($H376,$I376),TODAY(),"D")))))</f>
        <v/>
      </c>
      <c r="H376" s="46" t="n"/>
      <c r="I376" s="46" t="n"/>
      <c r="J376" s="45" t="n"/>
      <c r="K376" s="45" t="n"/>
      <c r="L376" s="45" t="n"/>
      <c r="M376" s="48" t="n"/>
      <c r="N376" s="45" t="n"/>
      <c r="O376" s="45" t="n"/>
      <c r="P376" s="45" t="n"/>
      <c r="Q376" s="45" t="n"/>
      <c r="R376" s="45" t="n"/>
      <c r="S376" s="45" t="n"/>
      <c r="T376" s="44">
        <f>IF(OR($B376="",$F376="",$D376="Rejected",$D376="Ghosted",$D376="Archived"),"",COUNTIFS($F$8:$F$407,"&lt;"&amp;$F376,$B$8:$B$407,"&lt;&gt;",$D$8:$D$407,"&lt;&gt;Rejected",$D$8:$D$407,"&lt;&gt;Ghosted",$D$8:$D$407,"&lt;&gt;Archived")+COUNTIFS($F$8:$F376,$F376,$B$8:$B376,"&lt;&gt;",$D$8:$D376,"&lt;&gt;Rejected",$D$8:$D376,"&lt;&gt;Ghosted",$D$8:$D376,"&lt;&gt;Archived")-1)</f>
        <v/>
      </c>
    </row>
    <row r="377" ht="19" customHeight="1">
      <c r="A377" s="44">
        <f>IF($B377="","",ROW()-7)</f>
        <v/>
      </c>
      <c r="B377" s="45" t="n"/>
      <c r="C377" s="45" t="n"/>
      <c r="D377" s="45" t="n"/>
      <c r="E377" s="45" t="n"/>
      <c r="F377" s="46" t="n"/>
      <c r="G377" s="47">
        <f>IF($B377="","",IF(OR($D377="Rejected",$D377="Ghosted",$D377="Archived",$D377="Offer"),"",IF(MAX($H377,$I377)=0,"",IF(MAX($H377,$I377)&gt;=TODAY(),0,DATEDIF(MAX($H377,$I377),TODAY(),"D")))))</f>
        <v/>
      </c>
      <c r="H377" s="46" t="n"/>
      <c r="I377" s="46" t="n"/>
      <c r="J377" s="45" t="n"/>
      <c r="K377" s="45" t="n"/>
      <c r="L377" s="45" t="n"/>
      <c r="M377" s="48" t="n"/>
      <c r="N377" s="45" t="n"/>
      <c r="O377" s="45" t="n"/>
      <c r="P377" s="45" t="n"/>
      <c r="Q377" s="45" t="n"/>
      <c r="R377" s="45" t="n"/>
      <c r="S377" s="45" t="n"/>
      <c r="T377" s="44">
        <f>IF(OR($B377="",$F377="",$D377="Rejected",$D377="Ghosted",$D377="Archived"),"",COUNTIFS($F$8:$F$407,"&lt;"&amp;$F377,$B$8:$B$407,"&lt;&gt;",$D$8:$D$407,"&lt;&gt;Rejected",$D$8:$D$407,"&lt;&gt;Ghosted",$D$8:$D$407,"&lt;&gt;Archived")+COUNTIFS($F$8:$F377,$F377,$B$8:$B377,"&lt;&gt;",$D$8:$D377,"&lt;&gt;Rejected",$D$8:$D377,"&lt;&gt;Ghosted",$D$8:$D377,"&lt;&gt;Archived")-1)</f>
        <v/>
      </c>
    </row>
    <row r="378" ht="19" customHeight="1">
      <c r="A378" s="44">
        <f>IF($B378="","",ROW()-7)</f>
        <v/>
      </c>
      <c r="B378" s="45" t="n"/>
      <c r="C378" s="45" t="n"/>
      <c r="D378" s="45" t="n"/>
      <c r="E378" s="45" t="n"/>
      <c r="F378" s="46" t="n"/>
      <c r="G378" s="47">
        <f>IF($B378="","",IF(OR($D378="Rejected",$D378="Ghosted",$D378="Archived",$D378="Offer"),"",IF(MAX($H378,$I378)=0,"",IF(MAX($H378,$I378)&gt;=TODAY(),0,DATEDIF(MAX($H378,$I378),TODAY(),"D")))))</f>
        <v/>
      </c>
      <c r="H378" s="46" t="n"/>
      <c r="I378" s="46" t="n"/>
      <c r="J378" s="45" t="n"/>
      <c r="K378" s="45" t="n"/>
      <c r="L378" s="45" t="n"/>
      <c r="M378" s="48" t="n"/>
      <c r="N378" s="45" t="n"/>
      <c r="O378" s="45" t="n"/>
      <c r="P378" s="45" t="n"/>
      <c r="Q378" s="45" t="n"/>
      <c r="R378" s="45" t="n"/>
      <c r="S378" s="45" t="n"/>
      <c r="T378" s="44">
        <f>IF(OR($B378="",$F378="",$D378="Rejected",$D378="Ghosted",$D378="Archived"),"",COUNTIFS($F$8:$F$407,"&lt;"&amp;$F378,$B$8:$B$407,"&lt;&gt;",$D$8:$D$407,"&lt;&gt;Rejected",$D$8:$D$407,"&lt;&gt;Ghosted",$D$8:$D$407,"&lt;&gt;Archived")+COUNTIFS($F$8:$F378,$F378,$B$8:$B378,"&lt;&gt;",$D$8:$D378,"&lt;&gt;Rejected",$D$8:$D378,"&lt;&gt;Ghosted",$D$8:$D378,"&lt;&gt;Archived")-1)</f>
        <v/>
      </c>
    </row>
    <row r="379" ht="19" customHeight="1">
      <c r="A379" s="44">
        <f>IF($B379="","",ROW()-7)</f>
        <v/>
      </c>
      <c r="B379" s="45" t="n"/>
      <c r="C379" s="45" t="n"/>
      <c r="D379" s="45" t="n"/>
      <c r="E379" s="45" t="n"/>
      <c r="F379" s="46" t="n"/>
      <c r="G379" s="47">
        <f>IF($B379="","",IF(OR($D379="Rejected",$D379="Ghosted",$D379="Archived",$D379="Offer"),"",IF(MAX($H379,$I379)=0,"",IF(MAX($H379,$I379)&gt;=TODAY(),0,DATEDIF(MAX($H379,$I379),TODAY(),"D")))))</f>
        <v/>
      </c>
      <c r="H379" s="46" t="n"/>
      <c r="I379" s="46" t="n"/>
      <c r="J379" s="45" t="n"/>
      <c r="K379" s="45" t="n"/>
      <c r="L379" s="45" t="n"/>
      <c r="M379" s="48" t="n"/>
      <c r="N379" s="45" t="n"/>
      <c r="O379" s="45" t="n"/>
      <c r="P379" s="45" t="n"/>
      <c r="Q379" s="45" t="n"/>
      <c r="R379" s="45" t="n"/>
      <c r="S379" s="45" t="n"/>
      <c r="T379" s="44">
        <f>IF(OR($B379="",$F379="",$D379="Rejected",$D379="Ghosted",$D379="Archived"),"",COUNTIFS($F$8:$F$407,"&lt;"&amp;$F379,$B$8:$B$407,"&lt;&gt;",$D$8:$D$407,"&lt;&gt;Rejected",$D$8:$D$407,"&lt;&gt;Ghosted",$D$8:$D$407,"&lt;&gt;Archived")+COUNTIFS($F$8:$F379,$F379,$B$8:$B379,"&lt;&gt;",$D$8:$D379,"&lt;&gt;Rejected",$D$8:$D379,"&lt;&gt;Ghosted",$D$8:$D379,"&lt;&gt;Archived")-1)</f>
        <v/>
      </c>
    </row>
    <row r="380" ht="19" customHeight="1">
      <c r="A380" s="44">
        <f>IF($B380="","",ROW()-7)</f>
        <v/>
      </c>
      <c r="B380" s="45" t="n"/>
      <c r="C380" s="45" t="n"/>
      <c r="D380" s="45" t="n"/>
      <c r="E380" s="45" t="n"/>
      <c r="F380" s="46" t="n"/>
      <c r="G380" s="47">
        <f>IF($B380="","",IF(OR($D380="Rejected",$D380="Ghosted",$D380="Archived",$D380="Offer"),"",IF(MAX($H380,$I380)=0,"",IF(MAX($H380,$I380)&gt;=TODAY(),0,DATEDIF(MAX($H380,$I380),TODAY(),"D")))))</f>
        <v/>
      </c>
      <c r="H380" s="46" t="n"/>
      <c r="I380" s="46" t="n"/>
      <c r="J380" s="45" t="n"/>
      <c r="K380" s="45" t="n"/>
      <c r="L380" s="45" t="n"/>
      <c r="M380" s="48" t="n"/>
      <c r="N380" s="45" t="n"/>
      <c r="O380" s="45" t="n"/>
      <c r="P380" s="45" t="n"/>
      <c r="Q380" s="45" t="n"/>
      <c r="R380" s="45" t="n"/>
      <c r="S380" s="45" t="n"/>
      <c r="T380" s="44">
        <f>IF(OR($B380="",$F380="",$D380="Rejected",$D380="Ghosted",$D380="Archived"),"",COUNTIFS($F$8:$F$407,"&lt;"&amp;$F380,$B$8:$B$407,"&lt;&gt;",$D$8:$D$407,"&lt;&gt;Rejected",$D$8:$D$407,"&lt;&gt;Ghosted",$D$8:$D$407,"&lt;&gt;Archived")+COUNTIFS($F$8:$F380,$F380,$B$8:$B380,"&lt;&gt;",$D$8:$D380,"&lt;&gt;Rejected",$D$8:$D380,"&lt;&gt;Ghosted",$D$8:$D380,"&lt;&gt;Archived")-1)</f>
        <v/>
      </c>
    </row>
    <row r="381" ht="19" customHeight="1">
      <c r="A381" s="44">
        <f>IF($B381="","",ROW()-7)</f>
        <v/>
      </c>
      <c r="B381" s="45" t="n"/>
      <c r="C381" s="45" t="n"/>
      <c r="D381" s="45" t="n"/>
      <c r="E381" s="45" t="n"/>
      <c r="F381" s="46" t="n"/>
      <c r="G381" s="47">
        <f>IF($B381="","",IF(OR($D381="Rejected",$D381="Ghosted",$D381="Archived",$D381="Offer"),"",IF(MAX($H381,$I381)=0,"",IF(MAX($H381,$I381)&gt;=TODAY(),0,DATEDIF(MAX($H381,$I381),TODAY(),"D")))))</f>
        <v/>
      </c>
      <c r="H381" s="46" t="n"/>
      <c r="I381" s="46" t="n"/>
      <c r="J381" s="45" t="n"/>
      <c r="K381" s="45" t="n"/>
      <c r="L381" s="45" t="n"/>
      <c r="M381" s="48" t="n"/>
      <c r="N381" s="45" t="n"/>
      <c r="O381" s="45" t="n"/>
      <c r="P381" s="45" t="n"/>
      <c r="Q381" s="45" t="n"/>
      <c r="R381" s="45" t="n"/>
      <c r="S381" s="45" t="n"/>
      <c r="T381" s="44">
        <f>IF(OR($B381="",$F381="",$D381="Rejected",$D381="Ghosted",$D381="Archived"),"",COUNTIFS($F$8:$F$407,"&lt;"&amp;$F381,$B$8:$B$407,"&lt;&gt;",$D$8:$D$407,"&lt;&gt;Rejected",$D$8:$D$407,"&lt;&gt;Ghosted",$D$8:$D$407,"&lt;&gt;Archived")+COUNTIFS($F$8:$F381,$F381,$B$8:$B381,"&lt;&gt;",$D$8:$D381,"&lt;&gt;Rejected",$D$8:$D381,"&lt;&gt;Ghosted",$D$8:$D381,"&lt;&gt;Archived")-1)</f>
        <v/>
      </c>
    </row>
    <row r="382" ht="19" customHeight="1">
      <c r="A382" s="44">
        <f>IF($B382="","",ROW()-7)</f>
        <v/>
      </c>
      <c r="B382" s="45" t="n"/>
      <c r="C382" s="45" t="n"/>
      <c r="D382" s="45" t="n"/>
      <c r="E382" s="45" t="n"/>
      <c r="F382" s="46" t="n"/>
      <c r="G382" s="47">
        <f>IF($B382="","",IF(OR($D382="Rejected",$D382="Ghosted",$D382="Archived",$D382="Offer"),"",IF(MAX($H382,$I382)=0,"",IF(MAX($H382,$I382)&gt;=TODAY(),0,DATEDIF(MAX($H382,$I382),TODAY(),"D")))))</f>
        <v/>
      </c>
      <c r="H382" s="46" t="n"/>
      <c r="I382" s="46" t="n"/>
      <c r="J382" s="45" t="n"/>
      <c r="K382" s="45" t="n"/>
      <c r="L382" s="45" t="n"/>
      <c r="M382" s="48" t="n"/>
      <c r="N382" s="45" t="n"/>
      <c r="O382" s="45" t="n"/>
      <c r="P382" s="45" t="n"/>
      <c r="Q382" s="45" t="n"/>
      <c r="R382" s="45" t="n"/>
      <c r="S382" s="45" t="n"/>
      <c r="T382" s="44">
        <f>IF(OR($B382="",$F382="",$D382="Rejected",$D382="Ghosted",$D382="Archived"),"",COUNTIFS($F$8:$F$407,"&lt;"&amp;$F382,$B$8:$B$407,"&lt;&gt;",$D$8:$D$407,"&lt;&gt;Rejected",$D$8:$D$407,"&lt;&gt;Ghosted",$D$8:$D$407,"&lt;&gt;Archived")+COUNTIFS($F$8:$F382,$F382,$B$8:$B382,"&lt;&gt;",$D$8:$D382,"&lt;&gt;Rejected",$D$8:$D382,"&lt;&gt;Ghosted",$D$8:$D382,"&lt;&gt;Archived")-1)</f>
        <v/>
      </c>
    </row>
    <row r="383" ht="19" customHeight="1">
      <c r="A383" s="44">
        <f>IF($B383="","",ROW()-7)</f>
        <v/>
      </c>
      <c r="B383" s="45" t="n"/>
      <c r="C383" s="45" t="n"/>
      <c r="D383" s="45" t="n"/>
      <c r="E383" s="45" t="n"/>
      <c r="F383" s="46" t="n"/>
      <c r="G383" s="47">
        <f>IF($B383="","",IF(OR($D383="Rejected",$D383="Ghosted",$D383="Archived",$D383="Offer"),"",IF(MAX($H383,$I383)=0,"",IF(MAX($H383,$I383)&gt;=TODAY(),0,DATEDIF(MAX($H383,$I383),TODAY(),"D")))))</f>
        <v/>
      </c>
      <c r="H383" s="46" t="n"/>
      <c r="I383" s="46" t="n"/>
      <c r="J383" s="45" t="n"/>
      <c r="K383" s="45" t="n"/>
      <c r="L383" s="45" t="n"/>
      <c r="M383" s="48" t="n"/>
      <c r="N383" s="45" t="n"/>
      <c r="O383" s="45" t="n"/>
      <c r="P383" s="45" t="n"/>
      <c r="Q383" s="45" t="n"/>
      <c r="R383" s="45" t="n"/>
      <c r="S383" s="45" t="n"/>
      <c r="T383" s="44">
        <f>IF(OR($B383="",$F383="",$D383="Rejected",$D383="Ghosted",$D383="Archived"),"",COUNTIFS($F$8:$F$407,"&lt;"&amp;$F383,$B$8:$B$407,"&lt;&gt;",$D$8:$D$407,"&lt;&gt;Rejected",$D$8:$D$407,"&lt;&gt;Ghosted",$D$8:$D$407,"&lt;&gt;Archived")+COUNTIFS($F$8:$F383,$F383,$B$8:$B383,"&lt;&gt;",$D$8:$D383,"&lt;&gt;Rejected",$D$8:$D383,"&lt;&gt;Ghosted",$D$8:$D383,"&lt;&gt;Archived")-1)</f>
        <v/>
      </c>
    </row>
    <row r="384" ht="19" customHeight="1">
      <c r="A384" s="44">
        <f>IF($B384="","",ROW()-7)</f>
        <v/>
      </c>
      <c r="B384" s="45" t="n"/>
      <c r="C384" s="45" t="n"/>
      <c r="D384" s="45" t="n"/>
      <c r="E384" s="45" t="n"/>
      <c r="F384" s="46" t="n"/>
      <c r="G384" s="47">
        <f>IF($B384="","",IF(OR($D384="Rejected",$D384="Ghosted",$D384="Archived",$D384="Offer"),"",IF(MAX($H384,$I384)=0,"",IF(MAX($H384,$I384)&gt;=TODAY(),0,DATEDIF(MAX($H384,$I384),TODAY(),"D")))))</f>
        <v/>
      </c>
      <c r="H384" s="46" t="n"/>
      <c r="I384" s="46" t="n"/>
      <c r="J384" s="45" t="n"/>
      <c r="K384" s="45" t="n"/>
      <c r="L384" s="45" t="n"/>
      <c r="M384" s="48" t="n"/>
      <c r="N384" s="45" t="n"/>
      <c r="O384" s="45" t="n"/>
      <c r="P384" s="45" t="n"/>
      <c r="Q384" s="45" t="n"/>
      <c r="R384" s="45" t="n"/>
      <c r="S384" s="45" t="n"/>
      <c r="T384" s="44">
        <f>IF(OR($B384="",$F384="",$D384="Rejected",$D384="Ghosted",$D384="Archived"),"",COUNTIFS($F$8:$F$407,"&lt;"&amp;$F384,$B$8:$B$407,"&lt;&gt;",$D$8:$D$407,"&lt;&gt;Rejected",$D$8:$D$407,"&lt;&gt;Ghosted",$D$8:$D$407,"&lt;&gt;Archived")+COUNTIFS($F$8:$F384,$F384,$B$8:$B384,"&lt;&gt;",$D$8:$D384,"&lt;&gt;Rejected",$D$8:$D384,"&lt;&gt;Ghosted",$D$8:$D384,"&lt;&gt;Archived")-1)</f>
        <v/>
      </c>
    </row>
    <row r="385" ht="19" customHeight="1">
      <c r="A385" s="44">
        <f>IF($B385="","",ROW()-7)</f>
        <v/>
      </c>
      <c r="B385" s="45" t="n"/>
      <c r="C385" s="45" t="n"/>
      <c r="D385" s="45" t="n"/>
      <c r="E385" s="45" t="n"/>
      <c r="F385" s="46" t="n"/>
      <c r="G385" s="47">
        <f>IF($B385="","",IF(OR($D385="Rejected",$D385="Ghosted",$D385="Archived",$D385="Offer"),"",IF(MAX($H385,$I385)=0,"",IF(MAX($H385,$I385)&gt;=TODAY(),0,DATEDIF(MAX($H385,$I385),TODAY(),"D")))))</f>
        <v/>
      </c>
      <c r="H385" s="46" t="n"/>
      <c r="I385" s="46" t="n"/>
      <c r="J385" s="45" t="n"/>
      <c r="K385" s="45" t="n"/>
      <c r="L385" s="45" t="n"/>
      <c r="M385" s="48" t="n"/>
      <c r="N385" s="45" t="n"/>
      <c r="O385" s="45" t="n"/>
      <c r="P385" s="45" t="n"/>
      <c r="Q385" s="45" t="n"/>
      <c r="R385" s="45" t="n"/>
      <c r="S385" s="45" t="n"/>
      <c r="T385" s="44">
        <f>IF(OR($B385="",$F385="",$D385="Rejected",$D385="Ghosted",$D385="Archived"),"",COUNTIFS($F$8:$F$407,"&lt;"&amp;$F385,$B$8:$B$407,"&lt;&gt;",$D$8:$D$407,"&lt;&gt;Rejected",$D$8:$D$407,"&lt;&gt;Ghosted",$D$8:$D$407,"&lt;&gt;Archived")+COUNTIFS($F$8:$F385,$F385,$B$8:$B385,"&lt;&gt;",$D$8:$D385,"&lt;&gt;Rejected",$D$8:$D385,"&lt;&gt;Ghosted",$D$8:$D385,"&lt;&gt;Archived")-1)</f>
        <v/>
      </c>
    </row>
    <row r="386" ht="19" customHeight="1">
      <c r="A386" s="44">
        <f>IF($B386="","",ROW()-7)</f>
        <v/>
      </c>
      <c r="B386" s="45" t="n"/>
      <c r="C386" s="45" t="n"/>
      <c r="D386" s="45" t="n"/>
      <c r="E386" s="45" t="n"/>
      <c r="F386" s="46" t="n"/>
      <c r="G386" s="47">
        <f>IF($B386="","",IF(OR($D386="Rejected",$D386="Ghosted",$D386="Archived",$D386="Offer"),"",IF(MAX($H386,$I386)=0,"",IF(MAX($H386,$I386)&gt;=TODAY(),0,DATEDIF(MAX($H386,$I386),TODAY(),"D")))))</f>
        <v/>
      </c>
      <c r="H386" s="46" t="n"/>
      <c r="I386" s="46" t="n"/>
      <c r="J386" s="45" t="n"/>
      <c r="K386" s="45" t="n"/>
      <c r="L386" s="45" t="n"/>
      <c r="M386" s="48" t="n"/>
      <c r="N386" s="45" t="n"/>
      <c r="O386" s="45" t="n"/>
      <c r="P386" s="45" t="n"/>
      <c r="Q386" s="45" t="n"/>
      <c r="R386" s="45" t="n"/>
      <c r="S386" s="45" t="n"/>
      <c r="T386" s="44">
        <f>IF(OR($B386="",$F386="",$D386="Rejected",$D386="Ghosted",$D386="Archived"),"",COUNTIFS($F$8:$F$407,"&lt;"&amp;$F386,$B$8:$B$407,"&lt;&gt;",$D$8:$D$407,"&lt;&gt;Rejected",$D$8:$D$407,"&lt;&gt;Ghosted",$D$8:$D$407,"&lt;&gt;Archived")+COUNTIFS($F$8:$F386,$F386,$B$8:$B386,"&lt;&gt;",$D$8:$D386,"&lt;&gt;Rejected",$D$8:$D386,"&lt;&gt;Ghosted",$D$8:$D386,"&lt;&gt;Archived")-1)</f>
        <v/>
      </c>
    </row>
    <row r="387" ht="19" customHeight="1">
      <c r="A387" s="44">
        <f>IF($B387="","",ROW()-7)</f>
        <v/>
      </c>
      <c r="B387" s="45" t="n"/>
      <c r="C387" s="45" t="n"/>
      <c r="D387" s="45" t="n"/>
      <c r="E387" s="45" t="n"/>
      <c r="F387" s="46" t="n"/>
      <c r="G387" s="47">
        <f>IF($B387="","",IF(OR($D387="Rejected",$D387="Ghosted",$D387="Archived",$D387="Offer"),"",IF(MAX($H387,$I387)=0,"",IF(MAX($H387,$I387)&gt;=TODAY(),0,DATEDIF(MAX($H387,$I387),TODAY(),"D")))))</f>
        <v/>
      </c>
      <c r="H387" s="46" t="n"/>
      <c r="I387" s="46" t="n"/>
      <c r="J387" s="45" t="n"/>
      <c r="K387" s="45" t="n"/>
      <c r="L387" s="45" t="n"/>
      <c r="M387" s="48" t="n"/>
      <c r="N387" s="45" t="n"/>
      <c r="O387" s="45" t="n"/>
      <c r="P387" s="45" t="n"/>
      <c r="Q387" s="45" t="n"/>
      <c r="R387" s="45" t="n"/>
      <c r="S387" s="45" t="n"/>
      <c r="T387" s="44">
        <f>IF(OR($B387="",$F387="",$D387="Rejected",$D387="Ghosted",$D387="Archived"),"",COUNTIFS($F$8:$F$407,"&lt;"&amp;$F387,$B$8:$B$407,"&lt;&gt;",$D$8:$D$407,"&lt;&gt;Rejected",$D$8:$D$407,"&lt;&gt;Ghosted",$D$8:$D$407,"&lt;&gt;Archived")+COUNTIFS($F$8:$F387,$F387,$B$8:$B387,"&lt;&gt;",$D$8:$D387,"&lt;&gt;Rejected",$D$8:$D387,"&lt;&gt;Ghosted",$D$8:$D387,"&lt;&gt;Archived")-1)</f>
        <v/>
      </c>
    </row>
    <row r="388" ht="19" customHeight="1">
      <c r="A388" s="44">
        <f>IF($B388="","",ROW()-7)</f>
        <v/>
      </c>
      <c r="B388" s="45" t="n"/>
      <c r="C388" s="45" t="n"/>
      <c r="D388" s="45" t="n"/>
      <c r="E388" s="45" t="n"/>
      <c r="F388" s="46" t="n"/>
      <c r="G388" s="47">
        <f>IF($B388="","",IF(OR($D388="Rejected",$D388="Ghosted",$D388="Archived",$D388="Offer"),"",IF(MAX($H388,$I388)=0,"",IF(MAX($H388,$I388)&gt;=TODAY(),0,DATEDIF(MAX($H388,$I388),TODAY(),"D")))))</f>
        <v/>
      </c>
      <c r="H388" s="46" t="n"/>
      <c r="I388" s="46" t="n"/>
      <c r="J388" s="45" t="n"/>
      <c r="K388" s="45" t="n"/>
      <c r="L388" s="45" t="n"/>
      <c r="M388" s="48" t="n"/>
      <c r="N388" s="45" t="n"/>
      <c r="O388" s="45" t="n"/>
      <c r="P388" s="45" t="n"/>
      <c r="Q388" s="45" t="n"/>
      <c r="R388" s="45" t="n"/>
      <c r="S388" s="45" t="n"/>
      <c r="T388" s="44">
        <f>IF(OR($B388="",$F388="",$D388="Rejected",$D388="Ghosted",$D388="Archived"),"",COUNTIFS($F$8:$F$407,"&lt;"&amp;$F388,$B$8:$B$407,"&lt;&gt;",$D$8:$D$407,"&lt;&gt;Rejected",$D$8:$D$407,"&lt;&gt;Ghosted",$D$8:$D$407,"&lt;&gt;Archived")+COUNTIFS($F$8:$F388,$F388,$B$8:$B388,"&lt;&gt;",$D$8:$D388,"&lt;&gt;Rejected",$D$8:$D388,"&lt;&gt;Ghosted",$D$8:$D388,"&lt;&gt;Archived")-1)</f>
        <v/>
      </c>
    </row>
    <row r="389" ht="19" customHeight="1">
      <c r="A389" s="44">
        <f>IF($B389="","",ROW()-7)</f>
        <v/>
      </c>
      <c r="B389" s="45" t="n"/>
      <c r="C389" s="45" t="n"/>
      <c r="D389" s="45" t="n"/>
      <c r="E389" s="45" t="n"/>
      <c r="F389" s="46" t="n"/>
      <c r="G389" s="47">
        <f>IF($B389="","",IF(OR($D389="Rejected",$D389="Ghosted",$D389="Archived",$D389="Offer"),"",IF(MAX($H389,$I389)=0,"",IF(MAX($H389,$I389)&gt;=TODAY(),0,DATEDIF(MAX($H389,$I389),TODAY(),"D")))))</f>
        <v/>
      </c>
      <c r="H389" s="46" t="n"/>
      <c r="I389" s="46" t="n"/>
      <c r="J389" s="45" t="n"/>
      <c r="K389" s="45" t="n"/>
      <c r="L389" s="45" t="n"/>
      <c r="M389" s="48" t="n"/>
      <c r="N389" s="45" t="n"/>
      <c r="O389" s="45" t="n"/>
      <c r="P389" s="45" t="n"/>
      <c r="Q389" s="45" t="n"/>
      <c r="R389" s="45" t="n"/>
      <c r="S389" s="45" t="n"/>
      <c r="T389" s="44">
        <f>IF(OR($B389="",$F389="",$D389="Rejected",$D389="Ghosted",$D389="Archived"),"",COUNTIFS($F$8:$F$407,"&lt;"&amp;$F389,$B$8:$B$407,"&lt;&gt;",$D$8:$D$407,"&lt;&gt;Rejected",$D$8:$D$407,"&lt;&gt;Ghosted",$D$8:$D$407,"&lt;&gt;Archived")+COUNTIFS($F$8:$F389,$F389,$B$8:$B389,"&lt;&gt;",$D$8:$D389,"&lt;&gt;Rejected",$D$8:$D389,"&lt;&gt;Ghosted",$D$8:$D389,"&lt;&gt;Archived")-1)</f>
        <v/>
      </c>
    </row>
    <row r="390" ht="19" customHeight="1">
      <c r="A390" s="44">
        <f>IF($B390="","",ROW()-7)</f>
        <v/>
      </c>
      <c r="B390" s="45" t="n"/>
      <c r="C390" s="45" t="n"/>
      <c r="D390" s="45" t="n"/>
      <c r="E390" s="45" t="n"/>
      <c r="F390" s="46" t="n"/>
      <c r="G390" s="47">
        <f>IF($B390="","",IF(OR($D390="Rejected",$D390="Ghosted",$D390="Archived",$D390="Offer"),"",IF(MAX($H390,$I390)=0,"",IF(MAX($H390,$I390)&gt;=TODAY(),0,DATEDIF(MAX($H390,$I390),TODAY(),"D")))))</f>
        <v/>
      </c>
      <c r="H390" s="46" t="n"/>
      <c r="I390" s="46" t="n"/>
      <c r="J390" s="45" t="n"/>
      <c r="K390" s="45" t="n"/>
      <c r="L390" s="45" t="n"/>
      <c r="M390" s="48" t="n"/>
      <c r="N390" s="45" t="n"/>
      <c r="O390" s="45" t="n"/>
      <c r="P390" s="45" t="n"/>
      <c r="Q390" s="45" t="n"/>
      <c r="R390" s="45" t="n"/>
      <c r="S390" s="45" t="n"/>
      <c r="T390" s="44">
        <f>IF(OR($B390="",$F390="",$D390="Rejected",$D390="Ghosted",$D390="Archived"),"",COUNTIFS($F$8:$F$407,"&lt;"&amp;$F390,$B$8:$B$407,"&lt;&gt;",$D$8:$D$407,"&lt;&gt;Rejected",$D$8:$D$407,"&lt;&gt;Ghosted",$D$8:$D$407,"&lt;&gt;Archived")+COUNTIFS($F$8:$F390,$F390,$B$8:$B390,"&lt;&gt;",$D$8:$D390,"&lt;&gt;Rejected",$D$8:$D390,"&lt;&gt;Ghosted",$D$8:$D390,"&lt;&gt;Archived")-1)</f>
        <v/>
      </c>
    </row>
    <row r="391" ht="19" customHeight="1">
      <c r="A391" s="44">
        <f>IF($B391="","",ROW()-7)</f>
        <v/>
      </c>
      <c r="B391" s="45" t="n"/>
      <c r="C391" s="45" t="n"/>
      <c r="D391" s="45" t="n"/>
      <c r="E391" s="45" t="n"/>
      <c r="F391" s="46" t="n"/>
      <c r="G391" s="47">
        <f>IF($B391="","",IF(OR($D391="Rejected",$D391="Ghosted",$D391="Archived",$D391="Offer"),"",IF(MAX($H391,$I391)=0,"",IF(MAX($H391,$I391)&gt;=TODAY(),0,DATEDIF(MAX($H391,$I391),TODAY(),"D")))))</f>
        <v/>
      </c>
      <c r="H391" s="46" t="n"/>
      <c r="I391" s="46" t="n"/>
      <c r="J391" s="45" t="n"/>
      <c r="K391" s="45" t="n"/>
      <c r="L391" s="45" t="n"/>
      <c r="M391" s="48" t="n"/>
      <c r="N391" s="45" t="n"/>
      <c r="O391" s="45" t="n"/>
      <c r="P391" s="45" t="n"/>
      <c r="Q391" s="45" t="n"/>
      <c r="R391" s="45" t="n"/>
      <c r="S391" s="45" t="n"/>
      <c r="T391" s="44">
        <f>IF(OR($B391="",$F391="",$D391="Rejected",$D391="Ghosted",$D391="Archived"),"",COUNTIFS($F$8:$F$407,"&lt;"&amp;$F391,$B$8:$B$407,"&lt;&gt;",$D$8:$D$407,"&lt;&gt;Rejected",$D$8:$D$407,"&lt;&gt;Ghosted",$D$8:$D$407,"&lt;&gt;Archived")+COUNTIFS($F$8:$F391,$F391,$B$8:$B391,"&lt;&gt;",$D$8:$D391,"&lt;&gt;Rejected",$D$8:$D391,"&lt;&gt;Ghosted",$D$8:$D391,"&lt;&gt;Archived")-1)</f>
        <v/>
      </c>
    </row>
    <row r="392" ht="19" customHeight="1">
      <c r="A392" s="44">
        <f>IF($B392="","",ROW()-7)</f>
        <v/>
      </c>
      <c r="B392" s="45" t="n"/>
      <c r="C392" s="45" t="n"/>
      <c r="D392" s="45" t="n"/>
      <c r="E392" s="45" t="n"/>
      <c r="F392" s="46" t="n"/>
      <c r="G392" s="47">
        <f>IF($B392="","",IF(OR($D392="Rejected",$D392="Ghosted",$D392="Archived",$D392="Offer"),"",IF(MAX($H392,$I392)=0,"",IF(MAX($H392,$I392)&gt;=TODAY(),0,DATEDIF(MAX($H392,$I392),TODAY(),"D")))))</f>
        <v/>
      </c>
      <c r="H392" s="46" t="n"/>
      <c r="I392" s="46" t="n"/>
      <c r="J392" s="45" t="n"/>
      <c r="K392" s="45" t="n"/>
      <c r="L392" s="45" t="n"/>
      <c r="M392" s="48" t="n"/>
      <c r="N392" s="45" t="n"/>
      <c r="O392" s="45" t="n"/>
      <c r="P392" s="45" t="n"/>
      <c r="Q392" s="45" t="n"/>
      <c r="R392" s="45" t="n"/>
      <c r="S392" s="45" t="n"/>
      <c r="T392" s="44">
        <f>IF(OR($B392="",$F392="",$D392="Rejected",$D392="Ghosted",$D392="Archived"),"",COUNTIFS($F$8:$F$407,"&lt;"&amp;$F392,$B$8:$B$407,"&lt;&gt;",$D$8:$D$407,"&lt;&gt;Rejected",$D$8:$D$407,"&lt;&gt;Ghosted",$D$8:$D$407,"&lt;&gt;Archived")+COUNTIFS($F$8:$F392,$F392,$B$8:$B392,"&lt;&gt;",$D$8:$D392,"&lt;&gt;Rejected",$D$8:$D392,"&lt;&gt;Ghosted",$D$8:$D392,"&lt;&gt;Archived")-1)</f>
        <v/>
      </c>
    </row>
    <row r="393" ht="19" customHeight="1">
      <c r="A393" s="44">
        <f>IF($B393="","",ROW()-7)</f>
        <v/>
      </c>
      <c r="B393" s="45" t="n"/>
      <c r="C393" s="45" t="n"/>
      <c r="D393" s="45" t="n"/>
      <c r="E393" s="45" t="n"/>
      <c r="F393" s="46" t="n"/>
      <c r="G393" s="47">
        <f>IF($B393="","",IF(OR($D393="Rejected",$D393="Ghosted",$D393="Archived",$D393="Offer"),"",IF(MAX($H393,$I393)=0,"",IF(MAX($H393,$I393)&gt;=TODAY(),0,DATEDIF(MAX($H393,$I393),TODAY(),"D")))))</f>
        <v/>
      </c>
      <c r="H393" s="46" t="n"/>
      <c r="I393" s="46" t="n"/>
      <c r="J393" s="45" t="n"/>
      <c r="K393" s="45" t="n"/>
      <c r="L393" s="45" t="n"/>
      <c r="M393" s="48" t="n"/>
      <c r="N393" s="45" t="n"/>
      <c r="O393" s="45" t="n"/>
      <c r="P393" s="45" t="n"/>
      <c r="Q393" s="45" t="n"/>
      <c r="R393" s="45" t="n"/>
      <c r="S393" s="45" t="n"/>
      <c r="T393" s="44">
        <f>IF(OR($B393="",$F393="",$D393="Rejected",$D393="Ghosted",$D393="Archived"),"",COUNTIFS($F$8:$F$407,"&lt;"&amp;$F393,$B$8:$B$407,"&lt;&gt;",$D$8:$D$407,"&lt;&gt;Rejected",$D$8:$D$407,"&lt;&gt;Ghosted",$D$8:$D$407,"&lt;&gt;Archived")+COUNTIFS($F$8:$F393,$F393,$B$8:$B393,"&lt;&gt;",$D$8:$D393,"&lt;&gt;Rejected",$D$8:$D393,"&lt;&gt;Ghosted",$D$8:$D393,"&lt;&gt;Archived")-1)</f>
        <v/>
      </c>
    </row>
    <row r="394" ht="19" customHeight="1">
      <c r="A394" s="44">
        <f>IF($B394="","",ROW()-7)</f>
        <v/>
      </c>
      <c r="B394" s="45" t="n"/>
      <c r="C394" s="45" t="n"/>
      <c r="D394" s="45" t="n"/>
      <c r="E394" s="45" t="n"/>
      <c r="F394" s="46" t="n"/>
      <c r="G394" s="47">
        <f>IF($B394="","",IF(OR($D394="Rejected",$D394="Ghosted",$D394="Archived",$D394="Offer"),"",IF(MAX($H394,$I394)=0,"",IF(MAX($H394,$I394)&gt;=TODAY(),0,DATEDIF(MAX($H394,$I394),TODAY(),"D")))))</f>
        <v/>
      </c>
      <c r="H394" s="46" t="n"/>
      <c r="I394" s="46" t="n"/>
      <c r="J394" s="45" t="n"/>
      <c r="K394" s="45" t="n"/>
      <c r="L394" s="45" t="n"/>
      <c r="M394" s="48" t="n"/>
      <c r="N394" s="45" t="n"/>
      <c r="O394" s="45" t="n"/>
      <c r="P394" s="45" t="n"/>
      <c r="Q394" s="45" t="n"/>
      <c r="R394" s="45" t="n"/>
      <c r="S394" s="45" t="n"/>
      <c r="T394" s="44">
        <f>IF(OR($B394="",$F394="",$D394="Rejected",$D394="Ghosted",$D394="Archived"),"",COUNTIFS($F$8:$F$407,"&lt;"&amp;$F394,$B$8:$B$407,"&lt;&gt;",$D$8:$D$407,"&lt;&gt;Rejected",$D$8:$D$407,"&lt;&gt;Ghosted",$D$8:$D$407,"&lt;&gt;Archived")+COUNTIFS($F$8:$F394,$F394,$B$8:$B394,"&lt;&gt;",$D$8:$D394,"&lt;&gt;Rejected",$D$8:$D394,"&lt;&gt;Ghosted",$D$8:$D394,"&lt;&gt;Archived")-1)</f>
        <v/>
      </c>
    </row>
    <row r="395" ht="19" customHeight="1">
      <c r="A395" s="44">
        <f>IF($B395="","",ROW()-7)</f>
        <v/>
      </c>
      <c r="B395" s="45" t="n"/>
      <c r="C395" s="45" t="n"/>
      <c r="D395" s="45" t="n"/>
      <c r="E395" s="45" t="n"/>
      <c r="F395" s="46" t="n"/>
      <c r="G395" s="47">
        <f>IF($B395="","",IF(OR($D395="Rejected",$D395="Ghosted",$D395="Archived",$D395="Offer"),"",IF(MAX($H395,$I395)=0,"",IF(MAX($H395,$I395)&gt;=TODAY(),0,DATEDIF(MAX($H395,$I395),TODAY(),"D")))))</f>
        <v/>
      </c>
      <c r="H395" s="46" t="n"/>
      <c r="I395" s="46" t="n"/>
      <c r="J395" s="45" t="n"/>
      <c r="K395" s="45" t="n"/>
      <c r="L395" s="45" t="n"/>
      <c r="M395" s="48" t="n"/>
      <c r="N395" s="45" t="n"/>
      <c r="O395" s="45" t="n"/>
      <c r="P395" s="45" t="n"/>
      <c r="Q395" s="45" t="n"/>
      <c r="R395" s="45" t="n"/>
      <c r="S395" s="45" t="n"/>
      <c r="T395" s="44">
        <f>IF(OR($B395="",$F395="",$D395="Rejected",$D395="Ghosted",$D395="Archived"),"",COUNTIFS($F$8:$F$407,"&lt;"&amp;$F395,$B$8:$B$407,"&lt;&gt;",$D$8:$D$407,"&lt;&gt;Rejected",$D$8:$D$407,"&lt;&gt;Ghosted",$D$8:$D$407,"&lt;&gt;Archived")+COUNTIFS($F$8:$F395,$F395,$B$8:$B395,"&lt;&gt;",$D$8:$D395,"&lt;&gt;Rejected",$D$8:$D395,"&lt;&gt;Ghosted",$D$8:$D395,"&lt;&gt;Archived")-1)</f>
        <v/>
      </c>
    </row>
    <row r="396" ht="19" customHeight="1">
      <c r="A396" s="44">
        <f>IF($B396="","",ROW()-7)</f>
        <v/>
      </c>
      <c r="B396" s="45" t="n"/>
      <c r="C396" s="45" t="n"/>
      <c r="D396" s="45" t="n"/>
      <c r="E396" s="45" t="n"/>
      <c r="F396" s="46" t="n"/>
      <c r="G396" s="47">
        <f>IF($B396="","",IF(OR($D396="Rejected",$D396="Ghosted",$D396="Archived",$D396="Offer"),"",IF(MAX($H396,$I396)=0,"",IF(MAX($H396,$I396)&gt;=TODAY(),0,DATEDIF(MAX($H396,$I396),TODAY(),"D")))))</f>
        <v/>
      </c>
      <c r="H396" s="46" t="n"/>
      <c r="I396" s="46" t="n"/>
      <c r="J396" s="45" t="n"/>
      <c r="K396" s="45" t="n"/>
      <c r="L396" s="45" t="n"/>
      <c r="M396" s="48" t="n"/>
      <c r="N396" s="45" t="n"/>
      <c r="O396" s="45" t="n"/>
      <c r="P396" s="45" t="n"/>
      <c r="Q396" s="45" t="n"/>
      <c r="R396" s="45" t="n"/>
      <c r="S396" s="45" t="n"/>
      <c r="T396" s="44">
        <f>IF(OR($B396="",$F396="",$D396="Rejected",$D396="Ghosted",$D396="Archived"),"",COUNTIFS($F$8:$F$407,"&lt;"&amp;$F396,$B$8:$B$407,"&lt;&gt;",$D$8:$D$407,"&lt;&gt;Rejected",$D$8:$D$407,"&lt;&gt;Ghosted",$D$8:$D$407,"&lt;&gt;Archived")+COUNTIFS($F$8:$F396,$F396,$B$8:$B396,"&lt;&gt;",$D$8:$D396,"&lt;&gt;Rejected",$D$8:$D396,"&lt;&gt;Ghosted",$D$8:$D396,"&lt;&gt;Archived")-1)</f>
        <v/>
      </c>
    </row>
    <row r="397" ht="19" customHeight="1">
      <c r="A397" s="44">
        <f>IF($B397="","",ROW()-7)</f>
        <v/>
      </c>
      <c r="B397" s="45" t="n"/>
      <c r="C397" s="45" t="n"/>
      <c r="D397" s="45" t="n"/>
      <c r="E397" s="45" t="n"/>
      <c r="F397" s="46" t="n"/>
      <c r="G397" s="47">
        <f>IF($B397="","",IF(OR($D397="Rejected",$D397="Ghosted",$D397="Archived",$D397="Offer"),"",IF(MAX($H397,$I397)=0,"",IF(MAX($H397,$I397)&gt;=TODAY(),0,DATEDIF(MAX($H397,$I397),TODAY(),"D")))))</f>
        <v/>
      </c>
      <c r="H397" s="46" t="n"/>
      <c r="I397" s="46" t="n"/>
      <c r="J397" s="45" t="n"/>
      <c r="K397" s="45" t="n"/>
      <c r="L397" s="45" t="n"/>
      <c r="M397" s="48" t="n"/>
      <c r="N397" s="45" t="n"/>
      <c r="O397" s="45" t="n"/>
      <c r="P397" s="45" t="n"/>
      <c r="Q397" s="45" t="n"/>
      <c r="R397" s="45" t="n"/>
      <c r="S397" s="45" t="n"/>
      <c r="T397" s="44">
        <f>IF(OR($B397="",$F397="",$D397="Rejected",$D397="Ghosted",$D397="Archived"),"",COUNTIFS($F$8:$F$407,"&lt;"&amp;$F397,$B$8:$B$407,"&lt;&gt;",$D$8:$D$407,"&lt;&gt;Rejected",$D$8:$D$407,"&lt;&gt;Ghosted",$D$8:$D$407,"&lt;&gt;Archived")+COUNTIFS($F$8:$F397,$F397,$B$8:$B397,"&lt;&gt;",$D$8:$D397,"&lt;&gt;Rejected",$D$8:$D397,"&lt;&gt;Ghosted",$D$8:$D397,"&lt;&gt;Archived")-1)</f>
        <v/>
      </c>
    </row>
    <row r="398" ht="19" customHeight="1">
      <c r="A398" s="44">
        <f>IF($B398="","",ROW()-7)</f>
        <v/>
      </c>
      <c r="B398" s="45" t="n"/>
      <c r="C398" s="45" t="n"/>
      <c r="D398" s="45" t="n"/>
      <c r="E398" s="45" t="n"/>
      <c r="F398" s="46" t="n"/>
      <c r="G398" s="47">
        <f>IF($B398="","",IF(OR($D398="Rejected",$D398="Ghosted",$D398="Archived",$D398="Offer"),"",IF(MAX($H398,$I398)=0,"",IF(MAX($H398,$I398)&gt;=TODAY(),0,DATEDIF(MAX($H398,$I398),TODAY(),"D")))))</f>
        <v/>
      </c>
      <c r="H398" s="46" t="n"/>
      <c r="I398" s="46" t="n"/>
      <c r="J398" s="45" t="n"/>
      <c r="K398" s="45" t="n"/>
      <c r="L398" s="45" t="n"/>
      <c r="M398" s="48" t="n"/>
      <c r="N398" s="45" t="n"/>
      <c r="O398" s="45" t="n"/>
      <c r="P398" s="45" t="n"/>
      <c r="Q398" s="45" t="n"/>
      <c r="R398" s="45" t="n"/>
      <c r="S398" s="45" t="n"/>
      <c r="T398" s="44">
        <f>IF(OR($B398="",$F398="",$D398="Rejected",$D398="Ghosted",$D398="Archived"),"",COUNTIFS($F$8:$F$407,"&lt;"&amp;$F398,$B$8:$B$407,"&lt;&gt;",$D$8:$D$407,"&lt;&gt;Rejected",$D$8:$D$407,"&lt;&gt;Ghosted",$D$8:$D$407,"&lt;&gt;Archived")+COUNTIFS($F$8:$F398,$F398,$B$8:$B398,"&lt;&gt;",$D$8:$D398,"&lt;&gt;Rejected",$D$8:$D398,"&lt;&gt;Ghosted",$D$8:$D398,"&lt;&gt;Archived")-1)</f>
        <v/>
      </c>
    </row>
    <row r="399" ht="19" customHeight="1">
      <c r="A399" s="44">
        <f>IF($B399="","",ROW()-7)</f>
        <v/>
      </c>
      <c r="B399" s="45" t="n"/>
      <c r="C399" s="45" t="n"/>
      <c r="D399" s="45" t="n"/>
      <c r="E399" s="45" t="n"/>
      <c r="F399" s="46" t="n"/>
      <c r="G399" s="47">
        <f>IF($B399="","",IF(OR($D399="Rejected",$D399="Ghosted",$D399="Archived",$D399="Offer"),"",IF(MAX($H399,$I399)=0,"",IF(MAX($H399,$I399)&gt;=TODAY(),0,DATEDIF(MAX($H399,$I399),TODAY(),"D")))))</f>
        <v/>
      </c>
      <c r="H399" s="46" t="n"/>
      <c r="I399" s="46" t="n"/>
      <c r="J399" s="45" t="n"/>
      <c r="K399" s="45" t="n"/>
      <c r="L399" s="45" t="n"/>
      <c r="M399" s="48" t="n"/>
      <c r="N399" s="45" t="n"/>
      <c r="O399" s="45" t="n"/>
      <c r="P399" s="45" t="n"/>
      <c r="Q399" s="45" t="n"/>
      <c r="R399" s="45" t="n"/>
      <c r="S399" s="45" t="n"/>
      <c r="T399" s="44">
        <f>IF(OR($B399="",$F399="",$D399="Rejected",$D399="Ghosted",$D399="Archived"),"",COUNTIFS($F$8:$F$407,"&lt;"&amp;$F399,$B$8:$B$407,"&lt;&gt;",$D$8:$D$407,"&lt;&gt;Rejected",$D$8:$D$407,"&lt;&gt;Ghosted",$D$8:$D$407,"&lt;&gt;Archived")+COUNTIFS($F$8:$F399,$F399,$B$8:$B399,"&lt;&gt;",$D$8:$D399,"&lt;&gt;Rejected",$D$8:$D399,"&lt;&gt;Ghosted",$D$8:$D399,"&lt;&gt;Archived")-1)</f>
        <v/>
      </c>
    </row>
    <row r="400" ht="19" customHeight="1">
      <c r="A400" s="44">
        <f>IF($B400="","",ROW()-7)</f>
        <v/>
      </c>
      <c r="B400" s="45" t="n"/>
      <c r="C400" s="45" t="n"/>
      <c r="D400" s="45" t="n"/>
      <c r="E400" s="45" t="n"/>
      <c r="F400" s="46" t="n"/>
      <c r="G400" s="47">
        <f>IF($B400="","",IF(OR($D400="Rejected",$D400="Ghosted",$D400="Archived",$D400="Offer"),"",IF(MAX($H400,$I400)=0,"",IF(MAX($H400,$I400)&gt;=TODAY(),0,DATEDIF(MAX($H400,$I400),TODAY(),"D")))))</f>
        <v/>
      </c>
      <c r="H400" s="46" t="n"/>
      <c r="I400" s="46" t="n"/>
      <c r="J400" s="45" t="n"/>
      <c r="K400" s="45" t="n"/>
      <c r="L400" s="45" t="n"/>
      <c r="M400" s="48" t="n"/>
      <c r="N400" s="45" t="n"/>
      <c r="O400" s="45" t="n"/>
      <c r="P400" s="45" t="n"/>
      <c r="Q400" s="45" t="n"/>
      <c r="R400" s="45" t="n"/>
      <c r="S400" s="45" t="n"/>
      <c r="T400" s="44">
        <f>IF(OR($B400="",$F400="",$D400="Rejected",$D400="Ghosted",$D400="Archived"),"",COUNTIFS($F$8:$F$407,"&lt;"&amp;$F400,$B$8:$B$407,"&lt;&gt;",$D$8:$D$407,"&lt;&gt;Rejected",$D$8:$D$407,"&lt;&gt;Ghosted",$D$8:$D$407,"&lt;&gt;Archived")+COUNTIFS($F$8:$F400,$F400,$B$8:$B400,"&lt;&gt;",$D$8:$D400,"&lt;&gt;Rejected",$D$8:$D400,"&lt;&gt;Ghosted",$D$8:$D400,"&lt;&gt;Archived")-1)</f>
        <v/>
      </c>
    </row>
    <row r="401" ht="19" customHeight="1">
      <c r="A401" s="44">
        <f>IF($B401="","",ROW()-7)</f>
        <v/>
      </c>
      <c r="B401" s="45" t="n"/>
      <c r="C401" s="45" t="n"/>
      <c r="D401" s="45" t="n"/>
      <c r="E401" s="45" t="n"/>
      <c r="F401" s="46" t="n"/>
      <c r="G401" s="47">
        <f>IF($B401="","",IF(OR($D401="Rejected",$D401="Ghosted",$D401="Archived",$D401="Offer"),"",IF(MAX($H401,$I401)=0,"",IF(MAX($H401,$I401)&gt;=TODAY(),0,DATEDIF(MAX($H401,$I401),TODAY(),"D")))))</f>
        <v/>
      </c>
      <c r="H401" s="46" t="n"/>
      <c r="I401" s="46" t="n"/>
      <c r="J401" s="45" t="n"/>
      <c r="K401" s="45" t="n"/>
      <c r="L401" s="45" t="n"/>
      <c r="M401" s="48" t="n"/>
      <c r="N401" s="45" t="n"/>
      <c r="O401" s="45" t="n"/>
      <c r="P401" s="45" t="n"/>
      <c r="Q401" s="45" t="n"/>
      <c r="R401" s="45" t="n"/>
      <c r="S401" s="45" t="n"/>
      <c r="T401" s="44">
        <f>IF(OR($B401="",$F401="",$D401="Rejected",$D401="Ghosted",$D401="Archived"),"",COUNTIFS($F$8:$F$407,"&lt;"&amp;$F401,$B$8:$B$407,"&lt;&gt;",$D$8:$D$407,"&lt;&gt;Rejected",$D$8:$D$407,"&lt;&gt;Ghosted",$D$8:$D$407,"&lt;&gt;Archived")+COUNTIFS($F$8:$F401,$F401,$B$8:$B401,"&lt;&gt;",$D$8:$D401,"&lt;&gt;Rejected",$D$8:$D401,"&lt;&gt;Ghosted",$D$8:$D401,"&lt;&gt;Archived")-1)</f>
        <v/>
      </c>
    </row>
    <row r="402" ht="19" customHeight="1">
      <c r="A402" s="44">
        <f>IF($B402="","",ROW()-7)</f>
        <v/>
      </c>
      <c r="B402" s="45" t="n"/>
      <c r="C402" s="45" t="n"/>
      <c r="D402" s="45" t="n"/>
      <c r="E402" s="45" t="n"/>
      <c r="F402" s="46" t="n"/>
      <c r="G402" s="47">
        <f>IF($B402="","",IF(OR($D402="Rejected",$D402="Ghosted",$D402="Archived",$D402="Offer"),"",IF(MAX($H402,$I402)=0,"",IF(MAX($H402,$I402)&gt;=TODAY(),0,DATEDIF(MAX($H402,$I402),TODAY(),"D")))))</f>
        <v/>
      </c>
      <c r="H402" s="46" t="n"/>
      <c r="I402" s="46" t="n"/>
      <c r="J402" s="45" t="n"/>
      <c r="K402" s="45" t="n"/>
      <c r="L402" s="45" t="n"/>
      <c r="M402" s="48" t="n"/>
      <c r="N402" s="45" t="n"/>
      <c r="O402" s="45" t="n"/>
      <c r="P402" s="45" t="n"/>
      <c r="Q402" s="45" t="n"/>
      <c r="R402" s="45" t="n"/>
      <c r="S402" s="45" t="n"/>
      <c r="T402" s="44">
        <f>IF(OR($B402="",$F402="",$D402="Rejected",$D402="Ghosted",$D402="Archived"),"",COUNTIFS($F$8:$F$407,"&lt;"&amp;$F402,$B$8:$B$407,"&lt;&gt;",$D$8:$D$407,"&lt;&gt;Rejected",$D$8:$D$407,"&lt;&gt;Ghosted",$D$8:$D$407,"&lt;&gt;Archived")+COUNTIFS($F$8:$F402,$F402,$B$8:$B402,"&lt;&gt;",$D$8:$D402,"&lt;&gt;Rejected",$D$8:$D402,"&lt;&gt;Ghosted",$D$8:$D402,"&lt;&gt;Archived")-1)</f>
        <v/>
      </c>
    </row>
    <row r="403" ht="19" customHeight="1">
      <c r="A403" s="44">
        <f>IF($B403="","",ROW()-7)</f>
        <v/>
      </c>
      <c r="B403" s="45" t="n"/>
      <c r="C403" s="45" t="n"/>
      <c r="D403" s="45" t="n"/>
      <c r="E403" s="45" t="n"/>
      <c r="F403" s="46" t="n"/>
      <c r="G403" s="47">
        <f>IF($B403="","",IF(OR($D403="Rejected",$D403="Ghosted",$D403="Archived",$D403="Offer"),"",IF(MAX($H403,$I403)=0,"",IF(MAX($H403,$I403)&gt;=TODAY(),0,DATEDIF(MAX($H403,$I403),TODAY(),"D")))))</f>
        <v/>
      </c>
      <c r="H403" s="46" t="n"/>
      <c r="I403" s="46" t="n"/>
      <c r="J403" s="45" t="n"/>
      <c r="K403" s="45" t="n"/>
      <c r="L403" s="45" t="n"/>
      <c r="M403" s="48" t="n"/>
      <c r="N403" s="45" t="n"/>
      <c r="O403" s="45" t="n"/>
      <c r="P403" s="45" t="n"/>
      <c r="Q403" s="45" t="n"/>
      <c r="R403" s="45" t="n"/>
      <c r="S403" s="45" t="n"/>
      <c r="T403" s="44">
        <f>IF(OR($B403="",$F403="",$D403="Rejected",$D403="Ghosted",$D403="Archived"),"",COUNTIFS($F$8:$F$407,"&lt;"&amp;$F403,$B$8:$B$407,"&lt;&gt;",$D$8:$D$407,"&lt;&gt;Rejected",$D$8:$D$407,"&lt;&gt;Ghosted",$D$8:$D$407,"&lt;&gt;Archived")+COUNTIFS($F$8:$F403,$F403,$B$8:$B403,"&lt;&gt;",$D$8:$D403,"&lt;&gt;Rejected",$D$8:$D403,"&lt;&gt;Ghosted",$D$8:$D403,"&lt;&gt;Archived")-1)</f>
        <v/>
      </c>
    </row>
    <row r="404" ht="19" customHeight="1">
      <c r="A404" s="44">
        <f>IF($B404="","",ROW()-7)</f>
        <v/>
      </c>
      <c r="B404" s="45" t="n"/>
      <c r="C404" s="45" t="n"/>
      <c r="D404" s="45" t="n"/>
      <c r="E404" s="45" t="n"/>
      <c r="F404" s="46" t="n"/>
      <c r="G404" s="47">
        <f>IF($B404="","",IF(OR($D404="Rejected",$D404="Ghosted",$D404="Archived",$D404="Offer"),"",IF(MAX($H404,$I404)=0,"",IF(MAX($H404,$I404)&gt;=TODAY(),0,DATEDIF(MAX($H404,$I404),TODAY(),"D")))))</f>
        <v/>
      </c>
      <c r="H404" s="46" t="n"/>
      <c r="I404" s="46" t="n"/>
      <c r="J404" s="45" t="n"/>
      <c r="K404" s="45" t="n"/>
      <c r="L404" s="45" t="n"/>
      <c r="M404" s="48" t="n"/>
      <c r="N404" s="45" t="n"/>
      <c r="O404" s="45" t="n"/>
      <c r="P404" s="45" t="n"/>
      <c r="Q404" s="45" t="n"/>
      <c r="R404" s="45" t="n"/>
      <c r="S404" s="45" t="n"/>
      <c r="T404" s="44">
        <f>IF(OR($B404="",$F404="",$D404="Rejected",$D404="Ghosted",$D404="Archived"),"",COUNTIFS($F$8:$F$407,"&lt;"&amp;$F404,$B$8:$B$407,"&lt;&gt;",$D$8:$D$407,"&lt;&gt;Rejected",$D$8:$D$407,"&lt;&gt;Ghosted",$D$8:$D$407,"&lt;&gt;Archived")+COUNTIFS($F$8:$F404,$F404,$B$8:$B404,"&lt;&gt;",$D$8:$D404,"&lt;&gt;Rejected",$D$8:$D404,"&lt;&gt;Ghosted",$D$8:$D404,"&lt;&gt;Archived")-1)</f>
        <v/>
      </c>
    </row>
    <row r="405" ht="19" customHeight="1">
      <c r="A405" s="44">
        <f>IF($B405="","",ROW()-7)</f>
        <v/>
      </c>
      <c r="B405" s="45" t="n"/>
      <c r="C405" s="45" t="n"/>
      <c r="D405" s="45" t="n"/>
      <c r="E405" s="45" t="n"/>
      <c r="F405" s="46" t="n"/>
      <c r="G405" s="47">
        <f>IF($B405="","",IF(OR($D405="Rejected",$D405="Ghosted",$D405="Archived",$D405="Offer"),"",IF(MAX($H405,$I405)=0,"",IF(MAX($H405,$I405)&gt;=TODAY(),0,DATEDIF(MAX($H405,$I405),TODAY(),"D")))))</f>
        <v/>
      </c>
      <c r="H405" s="46" t="n"/>
      <c r="I405" s="46" t="n"/>
      <c r="J405" s="45" t="n"/>
      <c r="K405" s="45" t="n"/>
      <c r="L405" s="45" t="n"/>
      <c r="M405" s="48" t="n"/>
      <c r="N405" s="45" t="n"/>
      <c r="O405" s="45" t="n"/>
      <c r="P405" s="45" t="n"/>
      <c r="Q405" s="45" t="n"/>
      <c r="R405" s="45" t="n"/>
      <c r="S405" s="45" t="n"/>
      <c r="T405" s="44">
        <f>IF(OR($B405="",$F405="",$D405="Rejected",$D405="Ghosted",$D405="Archived"),"",COUNTIFS($F$8:$F$407,"&lt;"&amp;$F405,$B$8:$B$407,"&lt;&gt;",$D$8:$D$407,"&lt;&gt;Rejected",$D$8:$D$407,"&lt;&gt;Ghosted",$D$8:$D$407,"&lt;&gt;Archived")+COUNTIFS($F$8:$F405,$F405,$B$8:$B405,"&lt;&gt;",$D$8:$D405,"&lt;&gt;Rejected",$D$8:$D405,"&lt;&gt;Ghosted",$D$8:$D405,"&lt;&gt;Archived")-1)</f>
        <v/>
      </c>
    </row>
    <row r="406" ht="19" customHeight="1">
      <c r="A406" s="44">
        <f>IF($B406="","",ROW()-7)</f>
        <v/>
      </c>
      <c r="B406" s="45" t="n"/>
      <c r="C406" s="45" t="n"/>
      <c r="D406" s="45" t="n"/>
      <c r="E406" s="45" t="n"/>
      <c r="F406" s="46" t="n"/>
      <c r="G406" s="47">
        <f>IF($B406="","",IF(OR($D406="Rejected",$D406="Ghosted",$D406="Archived",$D406="Offer"),"",IF(MAX($H406,$I406)=0,"",IF(MAX($H406,$I406)&gt;=TODAY(),0,DATEDIF(MAX($H406,$I406),TODAY(),"D")))))</f>
        <v/>
      </c>
      <c r="H406" s="46" t="n"/>
      <c r="I406" s="46" t="n"/>
      <c r="J406" s="45" t="n"/>
      <c r="K406" s="45" t="n"/>
      <c r="L406" s="45" t="n"/>
      <c r="M406" s="48" t="n"/>
      <c r="N406" s="45" t="n"/>
      <c r="O406" s="45" t="n"/>
      <c r="P406" s="45" t="n"/>
      <c r="Q406" s="45" t="n"/>
      <c r="R406" s="45" t="n"/>
      <c r="S406" s="45" t="n"/>
      <c r="T406" s="44">
        <f>IF(OR($B406="",$F406="",$D406="Rejected",$D406="Ghosted",$D406="Archived"),"",COUNTIFS($F$8:$F$407,"&lt;"&amp;$F406,$B$8:$B$407,"&lt;&gt;",$D$8:$D$407,"&lt;&gt;Rejected",$D$8:$D$407,"&lt;&gt;Ghosted",$D$8:$D$407,"&lt;&gt;Archived")+COUNTIFS($F$8:$F406,$F406,$B$8:$B406,"&lt;&gt;",$D$8:$D406,"&lt;&gt;Rejected",$D$8:$D406,"&lt;&gt;Ghosted",$D$8:$D406,"&lt;&gt;Archived")-1)</f>
        <v/>
      </c>
    </row>
    <row r="407" ht="19" customHeight="1">
      <c r="A407" s="44">
        <f>IF($B407="","",ROW()-7)</f>
        <v/>
      </c>
      <c r="B407" s="45" t="n"/>
      <c r="C407" s="45" t="n"/>
      <c r="D407" s="45" t="n"/>
      <c r="E407" s="45" t="n"/>
      <c r="F407" s="46" t="n"/>
      <c r="G407" s="47">
        <f>IF($B407="","",IF(OR($D407="Rejected",$D407="Ghosted",$D407="Archived",$D407="Offer"),"",IF(MAX($H407,$I407)=0,"",IF(MAX($H407,$I407)&gt;=TODAY(),0,DATEDIF(MAX($H407,$I407),TODAY(),"D")))))</f>
        <v/>
      </c>
      <c r="H407" s="46" t="n"/>
      <c r="I407" s="46" t="n"/>
      <c r="J407" s="45" t="n"/>
      <c r="K407" s="45" t="n"/>
      <c r="L407" s="45" t="n"/>
      <c r="M407" s="48" t="n"/>
      <c r="N407" s="45" t="n"/>
      <c r="O407" s="45" t="n"/>
      <c r="P407" s="45" t="n"/>
      <c r="Q407" s="45" t="n"/>
      <c r="R407" s="45" t="n"/>
      <c r="S407" s="45" t="n"/>
      <c r="T407" s="44">
        <f>IF(OR($B407="",$F407="",$D407="Rejected",$D407="Ghosted",$D407="Archived"),"",COUNTIFS($F$8:$F$407,"&lt;"&amp;$F407,$B$8:$B$407,"&lt;&gt;",$D$8:$D$407,"&lt;&gt;Rejected",$D$8:$D$407,"&lt;&gt;Ghosted",$D$8:$D$407,"&lt;&gt;Archived")+COUNTIFS($F$8:$F407,$F407,$B$8:$B407,"&lt;&gt;",$D$8:$D407,"&lt;&gt;Rejected",$D$8:$D407,"&lt;&gt;Ghosted",$D$8:$D407,"&lt;&gt;Archived")-1)</f>
        <v/>
      </c>
    </row>
  </sheetData>
  <autoFilter ref="A7:T407"/>
  <mergeCells count="3">
    <mergeCell ref="B2:H2"/>
    <mergeCell ref="Q2:T3"/>
    <mergeCell ref="B3:L3"/>
  </mergeCells>
  <conditionalFormatting sqref="D8:D407">
    <cfRule type="expression" priority="1" dxfId="2" stopIfTrue="0">
      <formula>$D8="Saved"</formula>
    </cfRule>
    <cfRule type="expression" priority="2" dxfId="3" stopIfTrue="0">
      <formula>$D8="Preparing"</formula>
    </cfRule>
    <cfRule type="expression" priority="3" dxfId="4" stopIfTrue="0">
      <formula>$D8="Applied"</formula>
    </cfRule>
    <cfRule type="expression" priority="4" dxfId="5" stopIfTrue="0">
      <formula>$D8="Assessment"</formula>
    </cfRule>
    <cfRule type="expression" priority="5" dxfId="6" stopIfTrue="0">
      <formula>$D8="Interview"</formula>
    </cfRule>
    <cfRule type="expression" priority="6" dxfId="7" stopIfTrue="0">
      <formula>$D8="Final stage"</formula>
    </cfRule>
    <cfRule type="expression" priority="7" dxfId="8" stopIfTrue="0">
      <formula>$D8="Offer"</formula>
    </cfRule>
    <cfRule type="expression" priority="8" dxfId="9" stopIfTrue="0">
      <formula>$D8="Rejected"</formula>
    </cfRule>
    <cfRule type="expression" priority="9" dxfId="10" stopIfTrue="0">
      <formula>$D8="Ghosted"</formula>
    </cfRule>
    <cfRule type="expression" priority="10" dxfId="11" stopIfTrue="0">
      <formula>$D8="Archived"</formula>
    </cfRule>
  </conditionalFormatting>
  <conditionalFormatting sqref="F8:F407">
    <cfRule type="expression" priority="11" dxfId="12">
      <formula>AND($F8&lt;&gt;"",$F8&lt;TODAY(),($D8&lt;&gt;"Rejected")*($D8&lt;&gt;"Ghosted")*($D8&lt;&gt;"Archived"))</formula>
    </cfRule>
    <cfRule type="expression" priority="12" dxfId="13">
      <formula>AND($F8=TODAY(),($D8&lt;&gt;"Rejected")*($D8&lt;&gt;"Ghosted")*($D8&lt;&gt;"Archived"))</formula>
    </cfRule>
  </conditionalFormatting>
  <conditionalFormatting sqref="G8:G407">
    <cfRule type="cellIs" priority="13" operator="greaterThanOrEqual" dxfId="12">
      <formula>21</formula>
    </cfRule>
    <cfRule type="cellIs" priority="14" operator="between" dxfId="13">
      <formula>14</formula>
      <formula>20.99</formula>
    </cfRule>
  </conditionalFormatting>
  <conditionalFormatting sqref="A8:T407">
    <cfRule type="expression" priority="15" dxfId="14" stopIfTrue="0">
      <formula>OR($D8="Rejected",$D8="Ghosted",$D8="Archived")</formula>
    </cfRule>
    <cfRule type="expression" priority="16" dxfId="15" stopIfTrue="0">
      <formula>MOD(ROW(),2)=0</formula>
    </cfRule>
  </conditionalFormatting>
  <dataValidations count="7">
    <dataValidation sqref="D8:D407" showDropDown="0" showInputMessage="0" showErrorMessage="0" allowBlank="1" errorTitle="Pick a stage" error="Pick one of the ten stages." type="list">
      <formula1>Lists!$D$4:$D$13</formula1>
    </dataValidation>
    <dataValidation sqref="L8:L407" showDropDown="0" showInputMessage="0" showErrorMessage="0" allowBlank="1" type="list">
      <formula1>Lists!$E$4:$E$6</formula1>
    </dataValidation>
    <dataValidation sqref="Q8:Q407" showDropDown="0" showInputMessage="0" showErrorMessage="0" allowBlank="1" type="list">
      <formula1>Lists!$G$4:$G$12</formula1>
    </dataValidation>
    <dataValidation sqref="O8:O407" showDropDown="0" showInputMessage="0" showErrorMessage="0" allowBlank="1" type="list">
      <formula1>Lists!$H$4:$H$20</formula1>
    </dataValidation>
    <dataValidation sqref="J8:J407" showDropDown="0" showInputMessage="0" showErrorMessage="0" allowBlank="1" type="list">
      <formula1>Lists!$A$4:$A$71</formula1>
    </dataValidation>
    <dataValidation sqref="N8:N407" showDropDown="0" showInputMessage="0" showErrorMessage="0" allowBlank="1" type="list">
      <formula1>Lists!$J$4:$J$14</formula1>
    </dataValidation>
    <dataValidation sqref="P8:P407" showDropDown="0" showInputMessage="0" showErrorMessage="0" allowBlank="1" type="list">
      <formula1>Lists!$I$4:$I$20</formula1>
    </dataValidation>
  </dataValidations>
  <hyperlinks>
    <hyperlink xmlns:r="http://schemas.openxmlformats.org/officeDocument/2006/relationships" ref="Q2" r:id="rId1"/>
  </hyperlinks>
  <pageMargins left="0.75" right="0.75" top="1" bottom="1" header="0.5" footer="0.5"/>
  <pageSetup orientation="landscape" fitToWidth="1"/>
  <legacyDrawing xmlns:r="http://schemas.openxmlformats.org/officeDocument/2006/relationships" r:id="anysvml"/>
</worksheet>
</file>

<file path=xl/worksheets/sheet3.xml><?xml version="1.0" encoding="utf-8"?>
<worksheet xmlns="http://schemas.openxmlformats.org/spreadsheetml/2006/main">
  <sheetPr>
    <tabColor rgb="0064748B"/>
    <outlinePr summaryBelow="1" summaryRight="1"/>
    <pageSetUpPr fitToPage="1"/>
  </sheetPr>
  <dimension ref="A1:D25"/>
  <sheetViews>
    <sheetView showGridLines="0" workbookViewId="0">
      <selection activeCell="A1" sqref="A1"/>
    </sheetView>
  </sheetViews>
  <sheetFormatPr baseColWidth="8" defaultRowHeight="15"/>
  <cols>
    <col width="2.5" customWidth="1" min="1" max="1"/>
    <col width="4" customWidth="1" min="2" max="2"/>
    <col width="98" customWidth="1" min="3" max="3"/>
  </cols>
  <sheetData>
    <row r="1" ht="6" customHeight="1">
      <c r="A1" s="1" t="n"/>
      <c r="B1" s="1" t="n"/>
      <c r="C1" s="1" t="n"/>
      <c r="D1" s="1" t="n"/>
    </row>
    <row r="2" ht="26" customHeight="1">
      <c r="A2" s="1" t="n"/>
      <c r="B2" s="41" t="inlineStr">
        <is>
          <t>How to use this tracker</t>
        </is>
      </c>
      <c r="D2" s="1" t="n"/>
    </row>
    <row r="3" ht="8" customHeight="1">
      <c r="A3" s="1" t="n"/>
      <c r="B3" s="1" t="n"/>
      <c r="C3" s="1" t="n"/>
      <c r="D3" s="1" t="n"/>
    </row>
    <row r="4"/>
    <row r="5" ht="19" customHeight="1">
      <c r="B5" s="49" t="inlineStr">
        <is>
          <t>1.</t>
        </is>
      </c>
      <c r="C5" s="49" t="inlineStr">
        <is>
          <t>Add the row the day you apply.</t>
        </is>
      </c>
    </row>
    <row r="6" ht="46" customHeight="1">
      <c r="C6" s="50" t="inlineStr">
        <is>
          <t>While you still remember which CV went out and what the posting said. A row added three days later is a row with holes in it.</t>
        </is>
      </c>
    </row>
    <row r="7"/>
    <row r="8" ht="19" customHeight="1">
      <c r="B8" s="49" t="inlineStr">
        <is>
          <t>2.</t>
        </is>
      </c>
      <c r="C8" s="49" t="inlineStr">
        <is>
          <t>Always fill Next step and Due.</t>
        </is>
      </c>
    </row>
    <row r="9" ht="46" customHeight="1">
      <c r="C9" s="50" t="inlineStr">
        <is>
          <t>"Follow up", "send the take-home", "chase the recruiter" — and a date. The Needs you now panel on the Dashboard is built from those two columns, so an application with no due date quietly vanishes from your day. The Signals panel counts how many you have left dateless.</t>
        </is>
      </c>
    </row>
    <row r="10"/>
    <row r="11" ht="19" customHeight="1">
      <c r="B11" s="49" t="inlineStr">
        <is>
          <t>3.</t>
        </is>
      </c>
      <c r="C11" s="49" t="inlineStr">
        <is>
          <t>Let the Quiet column nag you.</t>
        </is>
      </c>
    </row>
    <row r="12" ht="46" customHeight="1">
      <c r="C12" s="50" t="inlineStr">
        <is>
          <t>It counts the days since the last thing that happened — the reply if there is one, otherwise the day you applied. Amber at 14, red at 21. That is usually the moment to send a short follow-up, or to stop waiting and call it Ghosted.</t>
        </is>
      </c>
    </row>
    <row r="13"/>
    <row r="14" ht="19" customHeight="1">
      <c r="B14" s="49" t="inlineStr">
        <is>
          <t>4.</t>
        </is>
      </c>
      <c r="C14" s="49" t="inlineStr">
        <is>
          <t>Update Status from the dropdown when a reply lands.</t>
        </is>
      </c>
    </row>
    <row r="15" ht="46" customHeight="1">
      <c r="C15" s="50" t="inlineStr">
        <is>
          <t>Ten stages, Saved through Archived — the same ten Erioun uses, so moving up later costs you nothing. Every chart and count on the Dashboard reads this one column.</t>
        </is>
      </c>
    </row>
    <row r="16"/>
    <row r="17" ht="19" customHeight="1">
      <c r="B17" s="49" t="inlineStr">
        <is>
          <t>5.</t>
        </is>
      </c>
      <c r="C17" s="49" t="inlineStr">
        <is>
          <t>Work top-down through Needs you now, each morning.</t>
        </is>
      </c>
    </row>
    <row r="18" ht="46" customHeight="1">
      <c r="C18" s="50" t="inlineStr">
        <is>
          <t>That is the entire system. Five minutes, then close the file and go and live.</t>
        </is>
      </c>
    </row>
    <row r="19"/>
    <row r="20" ht="24" customHeight="1">
      <c r="B20" s="9" t="inlineStr">
        <is>
          <t>The part a spreadsheet cannot do</t>
        </is>
      </c>
    </row>
    <row r="21" ht="34" customHeight="1">
      <c r="B21" s="50" t="inlineStr">
        <is>
          <t>This file is honest about what it is: a very good place to type. It cannot read your inbox, so every reply, every status change and every follow-up date is still typed by you — and the sheet is only ever as current as your last honest edit. Around twenty or thirty live applications, keeping it true becomes its own small job.
That is exactly the part Erioun automates. Each application gets its own email address, replies file themselves against the right row, statuses stay current on their own, and silence gets spotted for you. You are always one tap from adjusting, and nothing is ever sent without you.</t>
        </is>
      </c>
    </row>
    <row r="22" ht="34" customHeight="1"/>
    <row r="23" ht="34" customHeight="1"/>
    <row r="24" ht="34" customHeight="1"/>
    <row r="25" ht="24" customHeight="1">
      <c r="B25" s="40" t="inlineStr">
        <is>
          <t>Start free at erioun.com — import this file and your history comes with you</t>
        </is>
      </c>
    </row>
  </sheetData>
  <mergeCells count="4">
    <mergeCell ref="B20:C20"/>
    <mergeCell ref="B21:C24"/>
    <mergeCell ref="B2:C2"/>
    <mergeCell ref="B25:C25"/>
  </mergeCells>
  <hyperlinks>
    <hyperlink xmlns:r="http://schemas.openxmlformats.org/officeDocument/2006/relationships" ref="B25" r:id="rId1"/>
  </hyperlinks>
  <pageMargins left="0.75" right="0.75" top="1" bottom="1" header="0.5" footer="0.5"/>
  <pageSetup orientation="portrait" fitToHeight="1" fitToWidth="1"/>
</worksheet>
</file>

<file path=xl/worksheets/sheet4.xml><?xml version="1.0" encoding="utf-8"?>
<worksheet xmlns="http://schemas.openxmlformats.org/spreadsheetml/2006/main">
  <sheetPr>
    <outlinePr summaryBelow="1" summaryRight="1"/>
    <pageSetUpPr/>
  </sheetPr>
  <dimension ref="A1:P63"/>
  <sheetViews>
    <sheetView workbookViewId="0">
      <selection activeCell="A1" sqref="A1"/>
    </sheetView>
  </sheetViews>
  <sheetFormatPr baseColWidth="8" defaultRowHeight="15"/>
  <sheetData>
    <row r="1">
      <c r="A1" s="51" t="inlineStr">
        <is>
          <t>Chart source data — calculated automatically. Nothing to edit here.</t>
        </is>
      </c>
      <c r="B1" t="inlineStr">
        <is>
          <t>Month</t>
        </is>
      </c>
      <c r="C1" t="inlineStr">
        <is>
          <t>Count</t>
        </is>
      </c>
      <c r="E1" t="inlineStr">
        <is>
          <t>Source</t>
        </is>
      </c>
      <c r="F1" t="inlineStr">
        <is>
          <t>Count</t>
        </is>
      </c>
      <c r="H1" t="inlineStr">
        <is>
          <t>Work mode</t>
        </is>
      </c>
      <c r="I1" t="inlineStr">
        <is>
          <t>Count</t>
        </is>
      </c>
      <c r="K1" t="inlineStr">
        <is>
          <t>Country</t>
        </is>
      </c>
      <c r="L1" t="inlineStr">
        <is>
          <t>Count</t>
        </is>
      </c>
      <c r="N1" t="inlineStr">
        <is>
          <t>All countries</t>
        </is>
      </c>
      <c r="O1" t="inlineStr">
        <is>
          <t>Count</t>
        </is>
      </c>
      <c r="P1" t="inlineStr">
        <is>
          <t>Ranker</t>
        </is>
      </c>
    </row>
    <row r="2">
      <c r="A2" s="52">
        <f>EDATE(DATE(YEAR(TODAY()),MONTH(TODAY()),1),-11)</f>
        <v/>
      </c>
      <c r="B2">
        <f>TEXT($A2,"mmm")&amp;" "&amp;RIGHT(YEAR($A2),2)</f>
        <v/>
      </c>
      <c r="C2">
        <f>COUNTIFS(Applications!$H$8:$H$407,"&gt;="&amp;$A2,Applications!$H$8:$H$407,"&lt;"&amp;EDATE($A2,1))</f>
        <v/>
      </c>
      <c r="E2" t="inlineStr">
        <is>
          <t>LinkedIn</t>
        </is>
      </c>
      <c r="F2">
        <f>COUNTIF(Applications!$Q$8:$Q$407,$E2)</f>
        <v/>
      </c>
      <c r="H2" t="inlineStr">
        <is>
          <t>Remote</t>
        </is>
      </c>
      <c r="I2">
        <f>COUNTIF(Applications!$L$8:$L$407,$H2)</f>
        <v/>
      </c>
      <c r="K2">
        <f>IFERROR(IF(INDEX($O$2:$O$63,MATCH(LARGE($P$2:$P$63,1),$P$2:$P$63,0))&gt;0,INDEX($N$2:$N$63,MATCH(LARGE($P$2:$P$63,1),$P$2:$P$63,0)),""),"")</f>
        <v/>
      </c>
      <c r="L2">
        <f>IFERROR(IF(INDEX($O$2:$O$63,MATCH(LARGE($P$2:$P$63,1),$P$2:$P$63,0))&gt;0,INDEX($O$2:$O$63,MATCH(LARGE($P$2:$P$63,1),$P$2:$P$63,0)),0),0)</f>
        <v/>
      </c>
      <c r="N2" t="inlineStr">
        <is>
          <t>Argentina</t>
        </is>
      </c>
      <c r="O2">
        <f>COUNTIF(Applications!$J$8:$J$407,$N2)</f>
        <v/>
      </c>
      <c r="P2">
        <f>$O2+ROW()/100000</f>
        <v/>
      </c>
    </row>
    <row r="3">
      <c r="A3" s="52">
        <f>EDATE($A2,1)</f>
        <v/>
      </c>
      <c r="B3">
        <f>TEXT($A3,"mmm")&amp;" "&amp;RIGHT(YEAR($A3),2)</f>
        <v/>
      </c>
      <c r="C3">
        <f>COUNTIFS(Applications!$H$8:$H$407,"&gt;="&amp;$A3,Applications!$H$8:$H$407,"&lt;"&amp;EDATE($A3,1))</f>
        <v/>
      </c>
      <c r="E3" t="inlineStr">
        <is>
          <t>Indeed</t>
        </is>
      </c>
      <c r="F3">
        <f>COUNTIF(Applications!$Q$8:$Q$407,$E3)</f>
        <v/>
      </c>
      <c r="H3" t="inlineStr">
        <is>
          <t>Hybrid</t>
        </is>
      </c>
      <c r="I3">
        <f>COUNTIF(Applications!$L$8:$L$407,$H3)</f>
        <v/>
      </c>
      <c r="K3">
        <f>IFERROR(IF(INDEX($O$2:$O$63,MATCH(LARGE($P$2:$P$63,2),$P$2:$P$63,0))&gt;0,INDEX($N$2:$N$63,MATCH(LARGE($P$2:$P$63,2),$P$2:$P$63,0)),""),"")</f>
        <v/>
      </c>
      <c r="L3">
        <f>IFERROR(IF(INDEX($O$2:$O$63,MATCH(LARGE($P$2:$P$63,2),$P$2:$P$63,0))&gt;0,INDEX($O$2:$O$63,MATCH(LARGE($P$2:$P$63,2),$P$2:$P$63,0)),0),0)</f>
        <v/>
      </c>
      <c r="N3" t="inlineStr">
        <is>
          <t>Australia</t>
        </is>
      </c>
      <c r="O3">
        <f>COUNTIF(Applications!$J$8:$J$407,$N3)</f>
        <v/>
      </c>
      <c r="P3">
        <f>$O3+ROW()/100000</f>
        <v/>
      </c>
    </row>
    <row r="4">
      <c r="A4" s="52">
        <f>EDATE($A3,1)</f>
        <v/>
      </c>
      <c r="B4">
        <f>TEXT($A4,"mmm")&amp;" "&amp;RIGHT(YEAR($A4),2)</f>
        <v/>
      </c>
      <c r="C4">
        <f>COUNTIFS(Applications!$H$8:$H$407,"&gt;="&amp;$A4,Applications!$H$8:$H$407,"&lt;"&amp;EDATE($A4,1))</f>
        <v/>
      </c>
      <c r="E4" t="inlineStr">
        <is>
          <t>Glassdoor</t>
        </is>
      </c>
      <c r="F4">
        <f>COUNTIF(Applications!$Q$8:$Q$407,$E4)</f>
        <v/>
      </c>
      <c r="H4" t="inlineStr">
        <is>
          <t>On-site</t>
        </is>
      </c>
      <c r="I4">
        <f>COUNTIF(Applications!$L$8:$L$407,$H4)</f>
        <v/>
      </c>
      <c r="K4">
        <f>IFERROR(IF(INDEX($O$2:$O$63,MATCH(LARGE($P$2:$P$63,3),$P$2:$P$63,0))&gt;0,INDEX($N$2:$N$63,MATCH(LARGE($P$2:$P$63,3),$P$2:$P$63,0)),""),"")</f>
        <v/>
      </c>
      <c r="L4">
        <f>IFERROR(IF(INDEX($O$2:$O$63,MATCH(LARGE($P$2:$P$63,3),$P$2:$P$63,0))&gt;0,INDEX($O$2:$O$63,MATCH(LARGE($P$2:$P$63,3),$P$2:$P$63,0)),0),0)</f>
        <v/>
      </c>
      <c r="N4" t="inlineStr">
        <is>
          <t>Austria</t>
        </is>
      </c>
      <c r="O4">
        <f>COUNTIF(Applications!$J$8:$J$407,$N4)</f>
        <v/>
      </c>
      <c r="P4">
        <f>$O4+ROW()/100000</f>
        <v/>
      </c>
    </row>
    <row r="5">
      <c r="A5" s="52">
        <f>EDATE($A4,1)</f>
        <v/>
      </c>
      <c r="B5">
        <f>TEXT($A5,"mmm")&amp;" "&amp;RIGHT(YEAR($A5),2)</f>
        <v/>
      </c>
      <c r="C5">
        <f>COUNTIFS(Applications!$H$8:$H$407,"&gt;="&amp;$A5,Applications!$H$8:$H$407,"&lt;"&amp;EDATE($A5,1))</f>
        <v/>
      </c>
      <c r="E5" t="inlineStr">
        <is>
          <t>Company website</t>
        </is>
      </c>
      <c r="F5">
        <f>COUNTIF(Applications!$Q$8:$Q$407,$E5)</f>
        <v/>
      </c>
      <c r="K5">
        <f>IFERROR(IF(INDEX($O$2:$O$63,MATCH(LARGE($P$2:$P$63,4),$P$2:$P$63,0))&gt;0,INDEX($N$2:$N$63,MATCH(LARGE($P$2:$P$63,4),$P$2:$P$63,0)),""),"")</f>
        <v/>
      </c>
      <c r="L5">
        <f>IFERROR(IF(INDEX($O$2:$O$63,MATCH(LARGE($P$2:$P$63,4),$P$2:$P$63,0))&gt;0,INDEX($O$2:$O$63,MATCH(LARGE($P$2:$P$63,4),$P$2:$P$63,0)),0),0)</f>
        <v/>
      </c>
      <c r="N5" t="inlineStr">
        <is>
          <t>Belgium</t>
        </is>
      </c>
      <c r="O5">
        <f>COUNTIF(Applications!$J$8:$J$407,$N5)</f>
        <v/>
      </c>
      <c r="P5">
        <f>$O5+ROW()/100000</f>
        <v/>
      </c>
    </row>
    <row r="6">
      <c r="A6" s="52">
        <f>EDATE($A5,1)</f>
        <v/>
      </c>
      <c r="B6">
        <f>TEXT($A6,"mmm")&amp;" "&amp;RIGHT(YEAR($A6),2)</f>
        <v/>
      </c>
      <c r="C6">
        <f>COUNTIFS(Applications!$H$8:$H$407,"&gt;="&amp;$A6,Applications!$H$8:$H$407,"&lt;"&amp;EDATE($A6,1))</f>
        <v/>
      </c>
      <c r="E6" t="inlineStr">
        <is>
          <t>Referral</t>
        </is>
      </c>
      <c r="F6">
        <f>COUNTIF(Applications!$Q$8:$Q$407,$E6)</f>
        <v/>
      </c>
      <c r="K6">
        <f>IFERROR(IF(INDEX($O$2:$O$63,MATCH(LARGE($P$2:$P$63,5),$P$2:$P$63,0))&gt;0,INDEX($N$2:$N$63,MATCH(LARGE($P$2:$P$63,5),$P$2:$P$63,0)),""),"")</f>
        <v/>
      </c>
      <c r="L6">
        <f>IFERROR(IF(INDEX($O$2:$O$63,MATCH(LARGE($P$2:$P$63,5),$P$2:$P$63,0))&gt;0,INDEX($O$2:$O$63,MATCH(LARGE($P$2:$P$63,5),$P$2:$P$63,0)),0),0)</f>
        <v/>
      </c>
      <c r="N6" t="inlineStr">
        <is>
          <t>Brazil</t>
        </is>
      </c>
      <c r="O6">
        <f>COUNTIF(Applications!$J$8:$J$407,$N6)</f>
        <v/>
      </c>
      <c r="P6">
        <f>$O6+ROW()/100000</f>
        <v/>
      </c>
    </row>
    <row r="7">
      <c r="A7" s="52">
        <f>EDATE($A6,1)</f>
        <v/>
      </c>
      <c r="B7">
        <f>TEXT($A7,"mmm")&amp;" "&amp;RIGHT(YEAR($A7),2)</f>
        <v/>
      </c>
      <c r="C7">
        <f>COUNTIFS(Applications!$H$8:$H$407,"&gt;="&amp;$A7,Applications!$H$8:$H$407,"&lt;"&amp;EDATE($A7,1))</f>
        <v/>
      </c>
      <c r="E7" t="inlineStr">
        <is>
          <t>Recruiter</t>
        </is>
      </c>
      <c r="F7">
        <f>COUNTIF(Applications!$Q$8:$Q$407,$E7)</f>
        <v/>
      </c>
      <c r="K7">
        <f>IFERROR(IF(INDEX($O$2:$O$63,MATCH(LARGE($P$2:$P$63,6),$P$2:$P$63,0))&gt;0,INDEX($N$2:$N$63,MATCH(LARGE($P$2:$P$63,6),$P$2:$P$63,0)),""),"")</f>
        <v/>
      </c>
      <c r="L7">
        <f>IFERROR(IF(INDEX($O$2:$O$63,MATCH(LARGE($P$2:$P$63,6),$P$2:$P$63,0))&gt;0,INDEX($O$2:$O$63,MATCH(LARGE($P$2:$P$63,6),$P$2:$P$63,0)),0),0)</f>
        <v/>
      </c>
      <c r="N7" t="inlineStr">
        <is>
          <t>Bulgaria</t>
        </is>
      </c>
      <c r="O7">
        <f>COUNTIF(Applications!$J$8:$J$407,$N7)</f>
        <v/>
      </c>
      <c r="P7">
        <f>$O7+ROW()/100000</f>
        <v/>
      </c>
    </row>
    <row r="8">
      <c r="A8" s="52">
        <f>EDATE($A7,1)</f>
        <v/>
      </c>
      <c r="B8">
        <f>TEXT($A8,"mmm")&amp;" "&amp;RIGHT(YEAR($A8),2)</f>
        <v/>
      </c>
      <c r="C8">
        <f>COUNTIFS(Applications!$H$8:$H$407,"&gt;="&amp;$A8,Applications!$H$8:$H$407,"&lt;"&amp;EDATE($A8,1))</f>
        <v/>
      </c>
      <c r="E8" t="inlineStr">
        <is>
          <t>Job fair</t>
        </is>
      </c>
      <c r="F8">
        <f>COUNTIF(Applications!$Q$8:$Q$407,$E8)</f>
        <v/>
      </c>
      <c r="N8" t="inlineStr">
        <is>
          <t>Canada</t>
        </is>
      </c>
      <c r="O8">
        <f>COUNTIF(Applications!$J$8:$J$407,$N8)</f>
        <v/>
      </c>
      <c r="P8">
        <f>$O8+ROW()/100000</f>
        <v/>
      </c>
    </row>
    <row r="9">
      <c r="A9" s="52">
        <f>EDATE($A8,1)</f>
        <v/>
      </c>
      <c r="B9">
        <f>TEXT($A9,"mmm")&amp;" "&amp;RIGHT(YEAR($A9),2)</f>
        <v/>
      </c>
      <c r="C9">
        <f>COUNTIFS(Applications!$H$8:$H$407,"&gt;="&amp;$A9,Applications!$H$8:$H$407,"&lt;"&amp;EDATE($A9,1))</f>
        <v/>
      </c>
      <c r="E9" t="inlineStr">
        <is>
          <t>Erioun</t>
        </is>
      </c>
      <c r="F9">
        <f>COUNTIF(Applications!$Q$8:$Q$407,$E9)</f>
        <v/>
      </c>
      <c r="N9" t="inlineStr">
        <is>
          <t>Chile</t>
        </is>
      </c>
      <c r="O9">
        <f>COUNTIF(Applications!$J$8:$J$407,$N9)</f>
        <v/>
      </c>
      <c r="P9">
        <f>$O9+ROW()/100000</f>
        <v/>
      </c>
    </row>
    <row r="10">
      <c r="A10" s="52">
        <f>EDATE($A9,1)</f>
        <v/>
      </c>
      <c r="B10">
        <f>TEXT($A10,"mmm")&amp;" "&amp;RIGHT(YEAR($A10),2)</f>
        <v/>
      </c>
      <c r="C10">
        <f>COUNTIFS(Applications!$H$8:$H$407,"&gt;="&amp;$A10,Applications!$H$8:$H$407,"&lt;"&amp;EDATE($A10,1))</f>
        <v/>
      </c>
      <c r="E10" t="inlineStr">
        <is>
          <t>Other</t>
        </is>
      </c>
      <c r="F10">
        <f>COUNTIF(Applications!$Q$8:$Q$407,$E10)</f>
        <v/>
      </c>
      <c r="N10" t="inlineStr">
        <is>
          <t>China</t>
        </is>
      </c>
      <c r="O10">
        <f>COUNTIF(Applications!$J$8:$J$407,$N10)</f>
        <v/>
      </c>
      <c r="P10">
        <f>$O10+ROW()/100000</f>
        <v/>
      </c>
    </row>
    <row r="11">
      <c r="A11" s="52">
        <f>EDATE($A10,1)</f>
        <v/>
      </c>
      <c r="B11">
        <f>TEXT($A11,"mmm")&amp;" "&amp;RIGHT(YEAR($A11),2)</f>
        <v/>
      </c>
      <c r="C11">
        <f>COUNTIFS(Applications!$H$8:$H$407,"&gt;="&amp;$A11,Applications!$H$8:$H$407,"&lt;"&amp;EDATE($A11,1))</f>
        <v/>
      </c>
      <c r="N11" t="inlineStr">
        <is>
          <t>Colombia</t>
        </is>
      </c>
      <c r="O11">
        <f>COUNTIF(Applications!$J$8:$J$407,$N11)</f>
        <v/>
      </c>
      <c r="P11">
        <f>$O11+ROW()/100000</f>
        <v/>
      </c>
    </row>
    <row r="12">
      <c r="A12" s="52">
        <f>EDATE($A11,1)</f>
        <v/>
      </c>
      <c r="B12">
        <f>TEXT($A12,"mmm")&amp;" "&amp;RIGHT(YEAR($A12),2)</f>
        <v/>
      </c>
      <c r="C12">
        <f>COUNTIFS(Applications!$H$8:$H$407,"&gt;="&amp;$A12,Applications!$H$8:$H$407,"&lt;"&amp;EDATE($A12,1))</f>
        <v/>
      </c>
      <c r="N12" t="inlineStr">
        <is>
          <t>Croatia</t>
        </is>
      </c>
      <c r="O12">
        <f>COUNTIF(Applications!$J$8:$J$407,$N12)</f>
        <v/>
      </c>
      <c r="P12">
        <f>$O12+ROW()/100000</f>
        <v/>
      </c>
    </row>
    <row r="13">
      <c r="A13" s="52">
        <f>EDATE($A12,1)</f>
        <v/>
      </c>
      <c r="B13">
        <f>TEXT($A13,"mmm")&amp;" "&amp;RIGHT(YEAR($A13),2)</f>
        <v/>
      </c>
      <c r="C13">
        <f>COUNTIFS(Applications!$H$8:$H$407,"&gt;="&amp;$A13,Applications!$H$8:$H$407,"&lt;"&amp;EDATE($A13,1))</f>
        <v/>
      </c>
      <c r="N13" t="inlineStr">
        <is>
          <t>Cyprus</t>
        </is>
      </c>
      <c r="O13">
        <f>COUNTIF(Applications!$J$8:$J$407,$N13)</f>
        <v/>
      </c>
      <c r="P13">
        <f>$O13+ROW()/100000</f>
        <v/>
      </c>
    </row>
    <row r="14">
      <c r="N14" t="inlineStr">
        <is>
          <t>Czechia</t>
        </is>
      </c>
      <c r="O14">
        <f>COUNTIF(Applications!$J$8:$J$407,$N14)</f>
        <v/>
      </c>
      <c r="P14">
        <f>$O14+ROW()/100000</f>
        <v/>
      </c>
    </row>
    <row r="15">
      <c r="N15" t="inlineStr">
        <is>
          <t>Denmark</t>
        </is>
      </c>
      <c r="O15">
        <f>COUNTIF(Applications!$J$8:$J$407,$N15)</f>
        <v/>
      </c>
      <c r="P15">
        <f>$O15+ROW()/100000</f>
        <v/>
      </c>
    </row>
    <row r="16">
      <c r="N16" t="inlineStr">
        <is>
          <t>Egypt</t>
        </is>
      </c>
      <c r="O16">
        <f>COUNTIF(Applications!$J$8:$J$407,$N16)</f>
        <v/>
      </c>
      <c r="P16">
        <f>$O16+ROW()/100000</f>
        <v/>
      </c>
    </row>
    <row r="17">
      <c r="N17" t="inlineStr">
        <is>
          <t>Estonia</t>
        </is>
      </c>
      <c r="O17">
        <f>COUNTIF(Applications!$J$8:$J$407,$N17)</f>
        <v/>
      </c>
      <c r="P17">
        <f>$O17+ROW()/100000</f>
        <v/>
      </c>
    </row>
    <row r="18">
      <c r="N18" t="inlineStr">
        <is>
          <t>Finland</t>
        </is>
      </c>
      <c r="O18">
        <f>COUNTIF(Applications!$J$8:$J$407,$N18)</f>
        <v/>
      </c>
      <c r="P18">
        <f>$O18+ROW()/100000</f>
        <v/>
      </c>
    </row>
    <row r="19">
      <c r="N19" t="inlineStr">
        <is>
          <t>France</t>
        </is>
      </c>
      <c r="O19">
        <f>COUNTIF(Applications!$J$8:$J$407,$N19)</f>
        <v/>
      </c>
      <c r="P19">
        <f>$O19+ROW()/100000</f>
        <v/>
      </c>
    </row>
    <row r="20">
      <c r="N20" t="inlineStr">
        <is>
          <t>Germany</t>
        </is>
      </c>
      <c r="O20">
        <f>COUNTIF(Applications!$J$8:$J$407,$N20)</f>
        <v/>
      </c>
      <c r="P20">
        <f>$O20+ROW()/100000</f>
        <v/>
      </c>
    </row>
    <row r="21">
      <c r="N21" t="inlineStr">
        <is>
          <t>Greece</t>
        </is>
      </c>
      <c r="O21">
        <f>COUNTIF(Applications!$J$8:$J$407,$N21)</f>
        <v/>
      </c>
      <c r="P21">
        <f>$O21+ROW()/100000</f>
        <v/>
      </c>
    </row>
    <row r="22">
      <c r="N22" t="inlineStr">
        <is>
          <t>Hungary</t>
        </is>
      </c>
      <c r="O22">
        <f>COUNTIF(Applications!$J$8:$J$407,$N22)</f>
        <v/>
      </c>
      <c r="P22">
        <f>$O22+ROW()/100000</f>
        <v/>
      </c>
    </row>
    <row r="23">
      <c r="N23" t="inlineStr">
        <is>
          <t>Iceland</t>
        </is>
      </c>
      <c r="O23">
        <f>COUNTIF(Applications!$J$8:$J$407,$N23)</f>
        <v/>
      </c>
      <c r="P23">
        <f>$O23+ROW()/100000</f>
        <v/>
      </c>
    </row>
    <row r="24">
      <c r="N24" t="inlineStr">
        <is>
          <t>India</t>
        </is>
      </c>
      <c r="O24">
        <f>COUNTIF(Applications!$J$8:$J$407,$N24)</f>
        <v/>
      </c>
      <c r="P24">
        <f>$O24+ROW()/100000</f>
        <v/>
      </c>
    </row>
    <row r="25">
      <c r="N25" t="inlineStr">
        <is>
          <t>Indonesia</t>
        </is>
      </c>
      <c r="O25">
        <f>COUNTIF(Applications!$J$8:$J$407,$N25)</f>
        <v/>
      </c>
      <c r="P25">
        <f>$O25+ROW()/100000</f>
        <v/>
      </c>
    </row>
    <row r="26">
      <c r="N26" t="inlineStr">
        <is>
          <t>Ireland</t>
        </is>
      </c>
      <c r="O26">
        <f>COUNTIF(Applications!$J$8:$J$407,$N26)</f>
        <v/>
      </c>
      <c r="P26">
        <f>$O26+ROW()/100000</f>
        <v/>
      </c>
    </row>
    <row r="27">
      <c r="N27" t="inlineStr">
        <is>
          <t>Israel</t>
        </is>
      </c>
      <c r="O27">
        <f>COUNTIF(Applications!$J$8:$J$407,$N27)</f>
        <v/>
      </c>
      <c r="P27">
        <f>$O27+ROW()/100000</f>
        <v/>
      </c>
    </row>
    <row r="28">
      <c r="N28" t="inlineStr">
        <is>
          <t>Italy</t>
        </is>
      </c>
      <c r="O28">
        <f>COUNTIF(Applications!$J$8:$J$407,$N28)</f>
        <v/>
      </c>
      <c r="P28">
        <f>$O28+ROW()/100000</f>
        <v/>
      </c>
    </row>
    <row r="29">
      <c r="N29" t="inlineStr">
        <is>
          <t>Japan</t>
        </is>
      </c>
      <c r="O29">
        <f>COUNTIF(Applications!$J$8:$J$407,$N29)</f>
        <v/>
      </c>
      <c r="P29">
        <f>$O29+ROW()/100000</f>
        <v/>
      </c>
    </row>
    <row r="30">
      <c r="N30" t="inlineStr">
        <is>
          <t>Latvia</t>
        </is>
      </c>
      <c r="O30">
        <f>COUNTIF(Applications!$J$8:$J$407,$N30)</f>
        <v/>
      </c>
      <c r="P30">
        <f>$O30+ROW()/100000</f>
        <v/>
      </c>
    </row>
    <row r="31">
      <c r="N31" t="inlineStr">
        <is>
          <t>Lithuania</t>
        </is>
      </c>
      <c r="O31">
        <f>COUNTIF(Applications!$J$8:$J$407,$N31)</f>
        <v/>
      </c>
      <c r="P31">
        <f>$O31+ROW()/100000</f>
        <v/>
      </c>
    </row>
    <row r="32">
      <c r="N32" t="inlineStr">
        <is>
          <t>Luxembourg</t>
        </is>
      </c>
      <c r="O32">
        <f>COUNTIF(Applications!$J$8:$J$407,$N32)</f>
        <v/>
      </c>
      <c r="P32">
        <f>$O32+ROW()/100000</f>
        <v/>
      </c>
    </row>
    <row r="33">
      <c r="N33" t="inlineStr">
        <is>
          <t>Malaysia</t>
        </is>
      </c>
      <c r="O33">
        <f>COUNTIF(Applications!$J$8:$J$407,$N33)</f>
        <v/>
      </c>
      <c r="P33">
        <f>$O33+ROW()/100000</f>
        <v/>
      </c>
    </row>
    <row r="34">
      <c r="N34" t="inlineStr">
        <is>
          <t>Malta</t>
        </is>
      </c>
      <c r="O34">
        <f>COUNTIF(Applications!$J$8:$J$407,$N34)</f>
        <v/>
      </c>
      <c r="P34">
        <f>$O34+ROW()/100000</f>
        <v/>
      </c>
    </row>
    <row r="35">
      <c r="N35" t="inlineStr">
        <is>
          <t>Mexico</t>
        </is>
      </c>
      <c r="O35">
        <f>COUNTIF(Applications!$J$8:$J$407,$N35)</f>
        <v/>
      </c>
      <c r="P35">
        <f>$O35+ROW()/100000</f>
        <v/>
      </c>
    </row>
    <row r="36">
      <c r="N36" t="inlineStr">
        <is>
          <t>Morocco</t>
        </is>
      </c>
      <c r="O36">
        <f>COUNTIF(Applications!$J$8:$J$407,$N36)</f>
        <v/>
      </c>
      <c r="P36">
        <f>$O36+ROW()/100000</f>
        <v/>
      </c>
    </row>
    <row r="37">
      <c r="N37" t="inlineStr">
        <is>
          <t>Netherlands</t>
        </is>
      </c>
      <c r="O37">
        <f>COUNTIF(Applications!$J$8:$J$407,$N37)</f>
        <v/>
      </c>
      <c r="P37">
        <f>$O37+ROW()/100000</f>
        <v/>
      </c>
    </row>
    <row r="38">
      <c r="N38" t="inlineStr">
        <is>
          <t>New Zealand</t>
        </is>
      </c>
      <c r="O38">
        <f>COUNTIF(Applications!$J$8:$J$407,$N38)</f>
        <v/>
      </c>
      <c r="P38">
        <f>$O38+ROW()/100000</f>
        <v/>
      </c>
    </row>
    <row r="39">
      <c r="N39" t="inlineStr">
        <is>
          <t>Nigeria</t>
        </is>
      </c>
      <c r="O39">
        <f>COUNTIF(Applications!$J$8:$J$407,$N39)</f>
        <v/>
      </c>
      <c r="P39">
        <f>$O39+ROW()/100000</f>
        <v/>
      </c>
    </row>
    <row r="40">
      <c r="N40" t="inlineStr">
        <is>
          <t>Norway</t>
        </is>
      </c>
      <c r="O40">
        <f>COUNTIF(Applications!$J$8:$J$407,$N40)</f>
        <v/>
      </c>
      <c r="P40">
        <f>$O40+ROW()/100000</f>
        <v/>
      </c>
    </row>
    <row r="41">
      <c r="N41" t="inlineStr">
        <is>
          <t>Peru</t>
        </is>
      </c>
      <c r="O41">
        <f>COUNTIF(Applications!$J$8:$J$407,$N41)</f>
        <v/>
      </c>
      <c r="P41">
        <f>$O41+ROW()/100000</f>
        <v/>
      </c>
    </row>
    <row r="42">
      <c r="N42" t="inlineStr">
        <is>
          <t>Philippines</t>
        </is>
      </c>
      <c r="O42">
        <f>COUNTIF(Applications!$J$8:$J$407,$N42)</f>
        <v/>
      </c>
      <c r="P42">
        <f>$O42+ROW()/100000</f>
        <v/>
      </c>
    </row>
    <row r="43">
      <c r="N43" t="inlineStr">
        <is>
          <t>Poland</t>
        </is>
      </c>
      <c r="O43">
        <f>COUNTIF(Applications!$J$8:$J$407,$N43)</f>
        <v/>
      </c>
      <c r="P43">
        <f>$O43+ROW()/100000</f>
        <v/>
      </c>
    </row>
    <row r="44">
      <c r="N44" t="inlineStr">
        <is>
          <t>Portugal</t>
        </is>
      </c>
      <c r="O44">
        <f>COUNTIF(Applications!$J$8:$J$407,$N44)</f>
        <v/>
      </c>
      <c r="P44">
        <f>$O44+ROW()/100000</f>
        <v/>
      </c>
    </row>
    <row r="45">
      <c r="N45" t="inlineStr">
        <is>
          <t>Romania</t>
        </is>
      </c>
      <c r="O45">
        <f>COUNTIF(Applications!$J$8:$J$407,$N45)</f>
        <v/>
      </c>
      <c r="P45">
        <f>$O45+ROW()/100000</f>
        <v/>
      </c>
    </row>
    <row r="46">
      <c r="N46" t="inlineStr">
        <is>
          <t>Saudi Arabia</t>
        </is>
      </c>
      <c r="O46">
        <f>COUNTIF(Applications!$J$8:$J$407,$N46)</f>
        <v/>
      </c>
      <c r="P46">
        <f>$O46+ROW()/100000</f>
        <v/>
      </c>
    </row>
    <row r="47">
      <c r="N47" t="inlineStr">
        <is>
          <t>Serbia</t>
        </is>
      </c>
      <c r="O47">
        <f>COUNTIF(Applications!$J$8:$J$407,$N47)</f>
        <v/>
      </c>
      <c r="P47">
        <f>$O47+ROW()/100000</f>
        <v/>
      </c>
    </row>
    <row r="48">
      <c r="N48" t="inlineStr">
        <is>
          <t>Singapore</t>
        </is>
      </c>
      <c r="O48">
        <f>COUNTIF(Applications!$J$8:$J$407,$N48)</f>
        <v/>
      </c>
      <c r="P48">
        <f>$O48+ROW()/100000</f>
        <v/>
      </c>
    </row>
    <row r="49">
      <c r="N49" t="inlineStr">
        <is>
          <t>Slovakia</t>
        </is>
      </c>
      <c r="O49">
        <f>COUNTIF(Applications!$J$8:$J$407,$N49)</f>
        <v/>
      </c>
      <c r="P49">
        <f>$O49+ROW()/100000</f>
        <v/>
      </c>
    </row>
    <row r="50">
      <c r="N50" t="inlineStr">
        <is>
          <t>Slovenia</t>
        </is>
      </c>
      <c r="O50">
        <f>COUNTIF(Applications!$J$8:$J$407,$N50)</f>
        <v/>
      </c>
      <c r="P50">
        <f>$O50+ROW()/100000</f>
        <v/>
      </c>
    </row>
    <row r="51">
      <c r="N51" t="inlineStr">
        <is>
          <t>South Africa</t>
        </is>
      </c>
      <c r="O51">
        <f>COUNTIF(Applications!$J$8:$J$407,$N51)</f>
        <v/>
      </c>
      <c r="P51">
        <f>$O51+ROW()/100000</f>
        <v/>
      </c>
    </row>
    <row r="52">
      <c r="N52" t="inlineStr">
        <is>
          <t>South Korea</t>
        </is>
      </c>
      <c r="O52">
        <f>COUNTIF(Applications!$J$8:$J$407,$N52)</f>
        <v/>
      </c>
      <c r="P52">
        <f>$O52+ROW()/100000</f>
        <v/>
      </c>
    </row>
    <row r="53">
      <c r="N53" t="inlineStr">
        <is>
          <t>Spain</t>
        </is>
      </c>
      <c r="O53">
        <f>COUNTIF(Applications!$J$8:$J$407,$N53)</f>
        <v/>
      </c>
      <c r="P53">
        <f>$O53+ROW()/100000</f>
        <v/>
      </c>
    </row>
    <row r="54">
      <c r="N54" t="inlineStr">
        <is>
          <t>Sweden</t>
        </is>
      </c>
      <c r="O54">
        <f>COUNTIF(Applications!$J$8:$J$407,$N54)</f>
        <v/>
      </c>
      <c r="P54">
        <f>$O54+ROW()/100000</f>
        <v/>
      </c>
    </row>
    <row r="55">
      <c r="N55" t="inlineStr">
        <is>
          <t>Switzerland</t>
        </is>
      </c>
      <c r="O55">
        <f>COUNTIF(Applications!$J$8:$J$407,$N55)</f>
        <v/>
      </c>
      <c r="P55">
        <f>$O55+ROW()/100000</f>
        <v/>
      </c>
    </row>
    <row r="56">
      <c r="N56" t="inlineStr">
        <is>
          <t>Thailand</t>
        </is>
      </c>
      <c r="O56">
        <f>COUNTIF(Applications!$J$8:$J$407,$N56)</f>
        <v/>
      </c>
      <c r="P56">
        <f>$O56+ROW()/100000</f>
        <v/>
      </c>
    </row>
    <row r="57">
      <c r="N57" t="inlineStr">
        <is>
          <t>Turkey</t>
        </is>
      </c>
      <c r="O57">
        <f>COUNTIF(Applications!$J$8:$J$407,$N57)</f>
        <v/>
      </c>
      <c r="P57">
        <f>$O57+ROW()/100000</f>
        <v/>
      </c>
    </row>
    <row r="58">
      <c r="N58" t="inlineStr">
        <is>
          <t>Ukraine</t>
        </is>
      </c>
      <c r="O58">
        <f>COUNTIF(Applications!$J$8:$J$407,$N58)</f>
        <v/>
      </c>
      <c r="P58">
        <f>$O58+ROW()/100000</f>
        <v/>
      </c>
    </row>
    <row r="59">
      <c r="N59" t="inlineStr">
        <is>
          <t>United Arab Emirates</t>
        </is>
      </c>
      <c r="O59">
        <f>COUNTIF(Applications!$J$8:$J$407,$N59)</f>
        <v/>
      </c>
      <c r="P59">
        <f>$O59+ROW()/100000</f>
        <v/>
      </c>
    </row>
    <row r="60">
      <c r="N60" t="inlineStr">
        <is>
          <t>United Kingdom</t>
        </is>
      </c>
      <c r="O60">
        <f>COUNTIF(Applications!$J$8:$J$407,$N60)</f>
        <v/>
      </c>
      <c r="P60">
        <f>$O60+ROW()/100000</f>
        <v/>
      </c>
    </row>
    <row r="61">
      <c r="N61" t="inlineStr">
        <is>
          <t>United States</t>
        </is>
      </c>
      <c r="O61">
        <f>COUNTIF(Applications!$J$8:$J$407,$N61)</f>
        <v/>
      </c>
      <c r="P61">
        <f>$O61+ROW()/100000</f>
        <v/>
      </c>
    </row>
    <row r="62">
      <c r="N62" t="inlineStr">
        <is>
          <t>Uruguay</t>
        </is>
      </c>
      <c r="O62">
        <f>COUNTIF(Applications!$J$8:$J$407,$N62)</f>
        <v/>
      </c>
      <c r="P62">
        <f>$O62+ROW()/100000</f>
        <v/>
      </c>
    </row>
    <row r="63">
      <c r="N63" t="inlineStr">
        <is>
          <t>Vietnam</t>
        </is>
      </c>
      <c r="O63">
        <f>COUNTIF(Applications!$J$8:$J$407,$N63)</f>
        <v/>
      </c>
      <c r="P63">
        <f>$O63+ROW()/100000</f>
        <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J65"/>
  <sheetViews>
    <sheetView showGridLines="0" workbookViewId="0">
      <selection activeCell="A1" sqref="A1"/>
    </sheetView>
  </sheetViews>
  <sheetFormatPr baseColWidth="8" defaultRowHeight="15"/>
  <cols>
    <col width="24" customWidth="1" min="1" max="1"/>
    <col width="7" customWidth="1" min="2" max="2"/>
    <col width="15" customWidth="1" min="4" max="4"/>
    <col width="12" customWidth="1" min="5" max="5"/>
    <col width="17" customWidth="1" min="7" max="7"/>
    <col width="17" customWidth="1" min="8" max="8"/>
    <col width="24" customWidth="1" min="9" max="9"/>
    <col width="10" customWidth="1" min="10" max="10"/>
  </cols>
  <sheetData>
    <row r="1">
      <c r="A1" s="53" t="inlineStr">
        <is>
          <t>Lists &amp; settings</t>
        </is>
      </c>
    </row>
    <row r="2">
      <c r="A2" s="54" t="inlineStr">
        <is>
          <t>Edit anything here and the dropdowns on the Applications sheet follow. Add your own CV versions, email addresses and sources.</t>
        </is>
      </c>
    </row>
    <row r="3" ht="22" customHeight="1">
      <c r="A3" s="55" t="inlineStr">
        <is>
          <t>Country</t>
        </is>
      </c>
      <c r="B3" s="55" t="inlineStr">
        <is>
          <t>ISO</t>
        </is>
      </c>
      <c r="D3" s="55" t="inlineStr">
        <is>
          <t>Status (stage)</t>
        </is>
      </c>
      <c r="E3" s="55" t="inlineStr">
        <is>
          <t>Work mode</t>
        </is>
      </c>
      <c r="G3" s="55" t="inlineStr">
        <is>
          <t>Source</t>
        </is>
      </c>
      <c r="H3" s="55" t="inlineStr">
        <is>
          <t>CV version</t>
        </is>
      </c>
      <c r="I3" s="55" t="inlineStr">
        <is>
          <t>Email used</t>
        </is>
      </c>
      <c r="J3" s="55" t="inlineStr">
        <is>
          <t>Currency</t>
        </is>
      </c>
    </row>
    <row r="4">
      <c r="A4" s="56" t="inlineStr">
        <is>
          <t>Argentina</t>
        </is>
      </c>
      <c r="B4" s="56" t="inlineStr">
        <is>
          <t>ar</t>
        </is>
      </c>
      <c r="D4" s="56" t="inlineStr">
        <is>
          <t>Saved</t>
        </is>
      </c>
      <c r="E4" s="56" t="inlineStr">
        <is>
          <t>Remote</t>
        </is>
      </c>
      <c r="G4" s="56" t="inlineStr">
        <is>
          <t>LinkedIn</t>
        </is>
      </c>
      <c r="H4" s="56" t="inlineStr">
        <is>
          <t>CV - General</t>
        </is>
      </c>
      <c r="I4" t="inlineStr">
        <is>
          <t>you@example.com</t>
        </is>
      </c>
      <c r="J4" s="56" t="inlineStr">
        <is>
          <t>EUR</t>
        </is>
      </c>
    </row>
    <row r="5">
      <c r="A5" s="56" t="inlineStr">
        <is>
          <t>Australia</t>
        </is>
      </c>
      <c r="B5" s="56" t="inlineStr">
        <is>
          <t>au</t>
        </is>
      </c>
      <c r="D5" s="56" t="inlineStr">
        <is>
          <t>Preparing</t>
        </is>
      </c>
      <c r="E5" s="56" t="inlineStr">
        <is>
          <t>Hybrid</t>
        </is>
      </c>
      <c r="G5" s="56" t="inlineStr">
        <is>
          <t>Indeed</t>
        </is>
      </c>
      <c r="H5" s="56" t="inlineStr">
        <is>
          <t>CV - Software</t>
        </is>
      </c>
      <c r="J5" s="56" t="inlineStr">
        <is>
          <t>GBP</t>
        </is>
      </c>
    </row>
    <row r="6">
      <c r="A6" s="56" t="inlineStr">
        <is>
          <t>Austria</t>
        </is>
      </c>
      <c r="B6" s="56" t="inlineStr">
        <is>
          <t>at</t>
        </is>
      </c>
      <c r="D6" s="56" t="inlineStr">
        <is>
          <t>Applied</t>
        </is>
      </c>
      <c r="E6" s="56" t="inlineStr">
        <is>
          <t>On-site</t>
        </is>
      </c>
      <c r="G6" s="56" t="inlineStr">
        <is>
          <t>Glassdoor</t>
        </is>
      </c>
      <c r="H6" s="56" t="inlineStr">
        <is>
          <t>CV - Management</t>
        </is>
      </c>
      <c r="J6" s="56" t="inlineStr">
        <is>
          <t>USD</t>
        </is>
      </c>
    </row>
    <row r="7">
      <c r="A7" s="56" t="inlineStr">
        <is>
          <t>Belgium</t>
        </is>
      </c>
      <c r="B7" s="56" t="inlineStr">
        <is>
          <t>be</t>
        </is>
      </c>
      <c r="D7" s="56" t="inlineStr">
        <is>
          <t>Assessment</t>
        </is>
      </c>
      <c r="G7" s="56" t="inlineStr">
        <is>
          <t>Company website</t>
        </is>
      </c>
      <c r="J7" s="56" t="inlineStr">
        <is>
          <t>CHF</t>
        </is>
      </c>
    </row>
    <row r="8">
      <c r="A8" s="56" t="inlineStr">
        <is>
          <t>Brazil</t>
        </is>
      </c>
      <c r="B8" s="56" t="inlineStr">
        <is>
          <t>br</t>
        </is>
      </c>
      <c r="D8" s="56" t="inlineStr">
        <is>
          <t>Interview</t>
        </is>
      </c>
      <c r="G8" s="56" t="inlineStr">
        <is>
          <t>Referral</t>
        </is>
      </c>
      <c r="J8" s="56" t="inlineStr">
        <is>
          <t>SEK</t>
        </is>
      </c>
    </row>
    <row r="9">
      <c r="A9" s="56" t="inlineStr">
        <is>
          <t>Bulgaria</t>
        </is>
      </c>
      <c r="B9" s="56" t="inlineStr">
        <is>
          <t>bg</t>
        </is>
      </c>
      <c r="D9" s="56" t="inlineStr">
        <is>
          <t>Final stage</t>
        </is>
      </c>
      <c r="G9" s="56" t="inlineStr">
        <is>
          <t>Recruiter</t>
        </is>
      </c>
      <c r="J9" s="56" t="inlineStr">
        <is>
          <t>NOK</t>
        </is>
      </c>
    </row>
    <row r="10">
      <c r="A10" s="56" t="inlineStr">
        <is>
          <t>Canada</t>
        </is>
      </c>
      <c r="B10" s="56" t="inlineStr">
        <is>
          <t>ca</t>
        </is>
      </c>
      <c r="D10" s="56" t="inlineStr">
        <is>
          <t>Offer</t>
        </is>
      </c>
      <c r="G10" s="56" t="inlineStr">
        <is>
          <t>Job fair</t>
        </is>
      </c>
      <c r="J10" s="56" t="inlineStr">
        <is>
          <t>DKK</t>
        </is>
      </c>
    </row>
    <row r="11">
      <c r="A11" s="56" t="inlineStr">
        <is>
          <t>Chile</t>
        </is>
      </c>
      <c r="B11" s="56" t="inlineStr">
        <is>
          <t>cl</t>
        </is>
      </c>
      <c r="D11" s="56" t="inlineStr">
        <is>
          <t>Rejected</t>
        </is>
      </c>
      <c r="G11" s="56" t="inlineStr">
        <is>
          <t>Erioun</t>
        </is>
      </c>
      <c r="J11" s="56" t="inlineStr">
        <is>
          <t>PLN</t>
        </is>
      </c>
    </row>
    <row r="12">
      <c r="A12" s="56" t="inlineStr">
        <is>
          <t>China</t>
        </is>
      </c>
      <c r="B12" s="56" t="inlineStr">
        <is>
          <t>cn</t>
        </is>
      </c>
      <c r="D12" s="56" t="inlineStr">
        <is>
          <t>Ghosted</t>
        </is>
      </c>
      <c r="G12" s="56" t="inlineStr">
        <is>
          <t>Other</t>
        </is>
      </c>
      <c r="J12" s="56" t="inlineStr">
        <is>
          <t>CZK</t>
        </is>
      </c>
    </row>
    <row r="13">
      <c r="A13" s="56" t="inlineStr">
        <is>
          <t>Colombia</t>
        </is>
      </c>
      <c r="B13" s="56" t="inlineStr">
        <is>
          <t>co</t>
        </is>
      </c>
      <c r="D13" s="56" t="inlineStr">
        <is>
          <t>Archived</t>
        </is>
      </c>
      <c r="J13" s="56" t="inlineStr">
        <is>
          <t>CAD</t>
        </is>
      </c>
    </row>
    <row r="14">
      <c r="A14" s="56" t="inlineStr">
        <is>
          <t>Croatia</t>
        </is>
      </c>
      <c r="B14" s="56" t="inlineStr">
        <is>
          <t>hr</t>
        </is>
      </c>
      <c r="J14" s="56" t="inlineStr">
        <is>
          <t>AUD</t>
        </is>
      </c>
    </row>
    <row r="15">
      <c r="A15" s="56" t="inlineStr">
        <is>
          <t>Cyprus</t>
        </is>
      </c>
      <c r="B15" s="56" t="inlineStr">
        <is>
          <t>cy</t>
        </is>
      </c>
    </row>
    <row r="16">
      <c r="A16" s="56" t="inlineStr">
        <is>
          <t>Czechia</t>
        </is>
      </c>
      <c r="B16" s="56" t="inlineStr">
        <is>
          <t>cz</t>
        </is>
      </c>
    </row>
    <row r="17">
      <c r="A17" s="56" t="inlineStr">
        <is>
          <t>Denmark</t>
        </is>
      </c>
      <c r="B17" s="56" t="inlineStr">
        <is>
          <t>dk</t>
        </is>
      </c>
    </row>
    <row r="18">
      <c r="A18" s="56" t="inlineStr">
        <is>
          <t>Egypt</t>
        </is>
      </c>
      <c r="B18" s="56" t="inlineStr">
        <is>
          <t>eg</t>
        </is>
      </c>
    </row>
    <row r="19">
      <c r="A19" s="56" t="inlineStr">
        <is>
          <t>Estonia</t>
        </is>
      </c>
      <c r="B19" s="56" t="inlineStr">
        <is>
          <t>ee</t>
        </is>
      </c>
    </row>
    <row r="20">
      <c r="A20" s="56" t="inlineStr">
        <is>
          <t>Finland</t>
        </is>
      </c>
      <c r="B20" s="56" t="inlineStr">
        <is>
          <t>fi</t>
        </is>
      </c>
    </row>
    <row r="21">
      <c r="A21" s="56" t="inlineStr">
        <is>
          <t>France</t>
        </is>
      </c>
      <c r="B21" s="56" t="inlineStr">
        <is>
          <t>fr</t>
        </is>
      </c>
    </row>
    <row r="22">
      <c r="A22" s="56" t="inlineStr">
        <is>
          <t>Germany</t>
        </is>
      </c>
      <c r="B22" s="56" t="inlineStr">
        <is>
          <t>de</t>
        </is>
      </c>
    </row>
    <row r="23">
      <c r="A23" s="56" t="inlineStr">
        <is>
          <t>Greece</t>
        </is>
      </c>
      <c r="B23" s="56" t="inlineStr">
        <is>
          <t>gr</t>
        </is>
      </c>
    </row>
    <row r="24">
      <c r="A24" s="56" t="inlineStr">
        <is>
          <t>Hungary</t>
        </is>
      </c>
      <c r="B24" s="56" t="inlineStr">
        <is>
          <t>hu</t>
        </is>
      </c>
    </row>
    <row r="25">
      <c r="A25" s="56" t="inlineStr">
        <is>
          <t>Iceland</t>
        </is>
      </c>
      <c r="B25" s="56" t="inlineStr">
        <is>
          <t>is</t>
        </is>
      </c>
    </row>
    <row r="26">
      <c r="A26" s="56" t="inlineStr">
        <is>
          <t>India</t>
        </is>
      </c>
      <c r="B26" s="56" t="inlineStr">
        <is>
          <t>in</t>
        </is>
      </c>
    </row>
    <row r="27">
      <c r="A27" s="56" t="inlineStr">
        <is>
          <t>Indonesia</t>
        </is>
      </c>
      <c r="B27" s="56" t="inlineStr">
        <is>
          <t>id</t>
        </is>
      </c>
    </row>
    <row r="28">
      <c r="A28" s="56" t="inlineStr">
        <is>
          <t>Ireland</t>
        </is>
      </c>
      <c r="B28" s="56" t="inlineStr">
        <is>
          <t>ie</t>
        </is>
      </c>
    </row>
    <row r="29">
      <c r="A29" s="56" t="inlineStr">
        <is>
          <t>Israel</t>
        </is>
      </c>
      <c r="B29" s="56" t="inlineStr">
        <is>
          <t>il</t>
        </is>
      </c>
    </row>
    <row r="30">
      <c r="A30" s="56" t="inlineStr">
        <is>
          <t>Italy</t>
        </is>
      </c>
      <c r="B30" s="56" t="inlineStr">
        <is>
          <t>it</t>
        </is>
      </c>
    </row>
    <row r="31">
      <c r="A31" s="56" t="inlineStr">
        <is>
          <t>Japan</t>
        </is>
      </c>
      <c r="B31" s="56" t="inlineStr">
        <is>
          <t>jp</t>
        </is>
      </c>
    </row>
    <row r="32">
      <c r="A32" s="56" t="inlineStr">
        <is>
          <t>Latvia</t>
        </is>
      </c>
      <c r="B32" s="56" t="inlineStr">
        <is>
          <t>lv</t>
        </is>
      </c>
    </row>
    <row r="33">
      <c r="A33" s="56" t="inlineStr">
        <is>
          <t>Lithuania</t>
        </is>
      </c>
      <c r="B33" s="56" t="inlineStr">
        <is>
          <t>lt</t>
        </is>
      </c>
    </row>
    <row r="34">
      <c r="A34" s="56" t="inlineStr">
        <is>
          <t>Luxembourg</t>
        </is>
      </c>
      <c r="B34" s="56" t="inlineStr">
        <is>
          <t>lu</t>
        </is>
      </c>
    </row>
    <row r="35">
      <c r="A35" s="56" t="inlineStr">
        <is>
          <t>Malaysia</t>
        </is>
      </c>
      <c r="B35" s="56" t="inlineStr">
        <is>
          <t>my</t>
        </is>
      </c>
    </row>
    <row r="36">
      <c r="A36" s="56" t="inlineStr">
        <is>
          <t>Malta</t>
        </is>
      </c>
      <c r="B36" s="56" t="inlineStr">
        <is>
          <t>mt</t>
        </is>
      </c>
    </row>
    <row r="37">
      <c r="A37" s="56" t="inlineStr">
        <is>
          <t>Mexico</t>
        </is>
      </c>
      <c r="B37" s="56" t="inlineStr">
        <is>
          <t>mx</t>
        </is>
      </c>
    </row>
    <row r="38">
      <c r="A38" s="56" t="inlineStr">
        <is>
          <t>Morocco</t>
        </is>
      </c>
      <c r="B38" s="56" t="inlineStr">
        <is>
          <t>ma</t>
        </is>
      </c>
    </row>
    <row r="39">
      <c r="A39" s="56" t="inlineStr">
        <is>
          <t>Netherlands</t>
        </is>
      </c>
      <c r="B39" s="56" t="inlineStr">
        <is>
          <t>nl</t>
        </is>
      </c>
    </row>
    <row r="40">
      <c r="A40" s="56" t="inlineStr">
        <is>
          <t>New Zealand</t>
        </is>
      </c>
      <c r="B40" s="56" t="inlineStr">
        <is>
          <t>nz</t>
        </is>
      </c>
    </row>
    <row r="41">
      <c r="A41" s="56" t="inlineStr">
        <is>
          <t>Nigeria</t>
        </is>
      </c>
      <c r="B41" s="56" t="inlineStr">
        <is>
          <t>ng</t>
        </is>
      </c>
    </row>
    <row r="42">
      <c r="A42" s="56" t="inlineStr">
        <is>
          <t>Norway</t>
        </is>
      </c>
      <c r="B42" s="56" t="inlineStr">
        <is>
          <t>no</t>
        </is>
      </c>
    </row>
    <row r="43">
      <c r="A43" s="56" t="inlineStr">
        <is>
          <t>Peru</t>
        </is>
      </c>
      <c r="B43" s="56" t="inlineStr">
        <is>
          <t>pe</t>
        </is>
      </c>
    </row>
    <row r="44">
      <c r="A44" s="56" t="inlineStr">
        <is>
          <t>Philippines</t>
        </is>
      </c>
      <c r="B44" s="56" t="inlineStr">
        <is>
          <t>ph</t>
        </is>
      </c>
    </row>
    <row r="45">
      <c r="A45" s="56" t="inlineStr">
        <is>
          <t>Poland</t>
        </is>
      </c>
      <c r="B45" s="56" t="inlineStr">
        <is>
          <t>pl</t>
        </is>
      </c>
    </row>
    <row r="46">
      <c r="A46" s="56" t="inlineStr">
        <is>
          <t>Portugal</t>
        </is>
      </c>
      <c r="B46" s="56" t="inlineStr">
        <is>
          <t>pt</t>
        </is>
      </c>
    </row>
    <row r="47">
      <c r="A47" s="56" t="inlineStr">
        <is>
          <t>Romania</t>
        </is>
      </c>
      <c r="B47" s="56" t="inlineStr">
        <is>
          <t>ro</t>
        </is>
      </c>
    </row>
    <row r="48">
      <c r="A48" s="56" t="inlineStr">
        <is>
          <t>Saudi Arabia</t>
        </is>
      </c>
      <c r="B48" s="56" t="inlineStr">
        <is>
          <t>sa</t>
        </is>
      </c>
    </row>
    <row r="49">
      <c r="A49" s="56" t="inlineStr">
        <is>
          <t>Serbia</t>
        </is>
      </c>
      <c r="B49" s="56" t="inlineStr">
        <is>
          <t>rs</t>
        </is>
      </c>
    </row>
    <row r="50">
      <c r="A50" s="56" t="inlineStr">
        <is>
          <t>Singapore</t>
        </is>
      </c>
      <c r="B50" s="56" t="inlineStr">
        <is>
          <t>sg</t>
        </is>
      </c>
    </row>
    <row r="51">
      <c r="A51" s="56" t="inlineStr">
        <is>
          <t>Slovakia</t>
        </is>
      </c>
      <c r="B51" s="56" t="inlineStr">
        <is>
          <t>sk</t>
        </is>
      </c>
    </row>
    <row r="52">
      <c r="A52" s="56" t="inlineStr">
        <is>
          <t>Slovenia</t>
        </is>
      </c>
      <c r="B52" s="56" t="inlineStr">
        <is>
          <t>si</t>
        </is>
      </c>
    </row>
    <row r="53">
      <c r="A53" s="56" t="inlineStr">
        <is>
          <t>South Africa</t>
        </is>
      </c>
      <c r="B53" s="56" t="inlineStr">
        <is>
          <t>za</t>
        </is>
      </c>
    </row>
    <row r="54">
      <c r="A54" s="56" t="inlineStr">
        <is>
          <t>South Korea</t>
        </is>
      </c>
      <c r="B54" s="56" t="inlineStr">
        <is>
          <t>kr</t>
        </is>
      </c>
    </row>
    <row r="55">
      <c r="A55" s="56" t="inlineStr">
        <is>
          <t>Spain</t>
        </is>
      </c>
      <c r="B55" s="56" t="inlineStr">
        <is>
          <t>es</t>
        </is>
      </c>
    </row>
    <row r="56">
      <c r="A56" s="56" t="inlineStr">
        <is>
          <t>Sweden</t>
        </is>
      </c>
      <c r="B56" s="56" t="inlineStr">
        <is>
          <t>se</t>
        </is>
      </c>
    </row>
    <row r="57">
      <c r="A57" s="56" t="inlineStr">
        <is>
          <t>Switzerland</t>
        </is>
      </c>
      <c r="B57" s="56" t="inlineStr">
        <is>
          <t>ch</t>
        </is>
      </c>
    </row>
    <row r="58">
      <c r="A58" s="56" t="inlineStr">
        <is>
          <t>Thailand</t>
        </is>
      </c>
      <c r="B58" s="56" t="inlineStr">
        <is>
          <t>th</t>
        </is>
      </c>
    </row>
    <row r="59">
      <c r="A59" s="56" t="inlineStr">
        <is>
          <t>Turkey</t>
        </is>
      </c>
      <c r="B59" s="56" t="inlineStr">
        <is>
          <t>tr</t>
        </is>
      </c>
    </row>
    <row r="60">
      <c r="A60" s="56" t="inlineStr">
        <is>
          <t>Ukraine</t>
        </is>
      </c>
      <c r="B60" s="56" t="inlineStr">
        <is>
          <t>ua</t>
        </is>
      </c>
    </row>
    <row r="61">
      <c r="A61" s="56" t="inlineStr">
        <is>
          <t>United Arab Emirates</t>
        </is>
      </c>
      <c r="B61" s="56" t="inlineStr">
        <is>
          <t>ae</t>
        </is>
      </c>
    </row>
    <row r="62">
      <c r="A62" s="56" t="inlineStr">
        <is>
          <t>United Kingdom</t>
        </is>
      </c>
      <c r="B62" s="56" t="inlineStr">
        <is>
          <t>gb</t>
        </is>
      </c>
    </row>
    <row r="63">
      <c r="A63" s="56" t="inlineStr">
        <is>
          <t>United States</t>
        </is>
      </c>
      <c r="B63" s="56" t="inlineStr">
        <is>
          <t>us</t>
        </is>
      </c>
    </row>
    <row r="64">
      <c r="A64" s="56" t="inlineStr">
        <is>
          <t>Uruguay</t>
        </is>
      </c>
      <c r="B64" s="56" t="inlineStr">
        <is>
          <t>uy</t>
        </is>
      </c>
    </row>
    <row r="65">
      <c r="A65" s="56" t="inlineStr">
        <is>
          <t>Vietnam</t>
        </is>
      </c>
      <c r="B65" s="56" t="inlineStr">
        <is>
          <t>vn</t>
        </is>
      </c>
    </row>
  </sheetData>
  <pageMargins left="0.75" right="0.75" top="1" bottom="1" header="0.5" footer="0.5"/>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Erioun · erioun.com</dc:creator>
  <dc:title>Erioun — free job application tracker</dc:title>
  <dc:description>A free job application tracker: a dashboard that counts itself, ten stages, follow-up dates that go red, and a Quiet column that spots silence. No macros. erioun.com</dc:description>
  <dcterms:created xsi:type="dcterms:W3CDTF">2026-07-27T23:38:13Z</dcterms:created>
  <dcterms:modified xsi:type="dcterms:W3CDTF">2026-07-27T23:38:14Z</dcterms:modified>
</cp:coreProperties>
</file>